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7100" windowHeight="14400" activeTab="0"/>
  </bookViews>
  <sheets>
    <sheet name="数量算出根拠1" sheetId="1" r:id="rId1"/>
    <sheet name="管路種類別土工集計" sheetId="2" r:id="rId2"/>
    <sheet name="管路別土工集計" sheetId="3" r:id="rId3"/>
    <sheet name="管路工集計" sheetId="4" r:id="rId4"/>
    <sheet name="仮設工集計" sheetId="5" r:id="rId5"/>
    <sheet name="舗装工集計" sheetId="6" r:id="rId6"/>
    <sheet name="マンホール工集計" sheetId="7" r:id="rId7"/>
    <sheet name="管路工事費集計" sheetId="8" r:id="rId8"/>
    <sheet name="管推進集計" sheetId="9" r:id="rId9"/>
  </sheets>
  <definedNames/>
  <calcPr fullCalcOnLoad="1"/>
</workbook>
</file>

<file path=xl/sharedStrings.xml><?xml version="1.0" encoding="utf-8"?>
<sst xmlns="http://schemas.openxmlformats.org/spreadsheetml/2006/main" count="1188" uniqueCount="139">
  <si>
    <t>管路番号</t>
  </si>
  <si>
    <t>S-01-1</t>
  </si>
  <si>
    <t>管路延長</t>
  </si>
  <si>
    <t>新設</t>
  </si>
  <si>
    <t>区間</t>
  </si>
  <si>
    <t>工　　　　　種</t>
  </si>
  <si>
    <t>算　出　根　拠</t>
  </si>
  <si>
    <t>数　　量</t>
  </si>
  <si>
    <t>管の諸元(WxHxN)</t>
  </si>
  <si>
    <t>管の諸元(TWxTH)</t>
  </si>
  <si>
    <t>始点のマンホール減長</t>
  </si>
  <si>
    <t>終点のマンホール減長</t>
  </si>
  <si>
    <t>延長</t>
  </si>
  <si>
    <t>深さ</t>
  </si>
  <si>
    <t>下部幅</t>
  </si>
  <si>
    <t>スロープ</t>
  </si>
  <si>
    <t>表層</t>
  </si>
  <si>
    <t>基層</t>
  </si>
  <si>
    <t>補助基層</t>
  </si>
  <si>
    <t>上部幅</t>
  </si>
  <si>
    <t>余裕幅</t>
  </si>
  <si>
    <t>管下部の高さ</t>
  </si>
  <si>
    <t>管上部の高さ</t>
  </si>
  <si>
    <t>雑石の高さ</t>
  </si>
  <si>
    <t>雑石の上段幅</t>
  </si>
  <si>
    <t>管基礎の高さ</t>
  </si>
  <si>
    <t>管基礎の上段幅</t>
  </si>
  <si>
    <t>管周囲の高さ</t>
  </si>
  <si>
    <t>管周囲の上段幅</t>
  </si>
  <si>
    <t>埋め戻しの高さ</t>
  </si>
  <si>
    <t>埋め戻しの上段幅</t>
  </si>
  <si>
    <t>平均土被り</t>
  </si>
  <si>
    <t>汚水 Type 4 - 1 - 1 - 1</t>
  </si>
  <si>
    <t>平均高(H)</t>
  </si>
  <si>
    <t>1. 土工</t>
  </si>
  <si>
    <t>1.1. 掘削</t>
  </si>
  <si>
    <t>=</t>
  </si>
  <si>
    <t>m^3</t>
  </si>
  <si>
    <t>1.2. 埋め戻し</t>
  </si>
  <si>
    <t>管の上段</t>
  </si>
  <si>
    <t>管の周囲</t>
  </si>
  <si>
    <t>1.3. 小運搬</t>
  </si>
  <si>
    <t>(1) 現場 -&gt; 土捨場</t>
  </si>
  <si>
    <t>(2) 土捨場 -&gt; 現場</t>
  </si>
  <si>
    <t>1.4. 管基礎</t>
  </si>
  <si>
    <t>砂敷設</t>
  </si>
  <si>
    <t>2. 管路工</t>
  </si>
  <si>
    <t>2.1. 管接合及び敷設</t>
  </si>
  <si>
    <t>H150</t>
  </si>
  <si>
    <t>m</t>
  </si>
  <si>
    <t>2.2. 警告テープ</t>
  </si>
  <si>
    <t>(B=100)</t>
  </si>
  <si>
    <t>3. マンホール工</t>
  </si>
  <si>
    <t>3.1. マンホールの設置</t>
  </si>
  <si>
    <t>１号マンホール</t>
  </si>
  <si>
    <t>3.2. 単管の設置及び</t>
  </si>
  <si>
    <t>管渠接合部敷設</t>
  </si>
  <si>
    <t>3.3. 水密試験</t>
  </si>
  <si>
    <t>S-01</t>
  </si>
  <si>
    <t>S-09</t>
  </si>
  <si>
    <t>汚水 Type 12 - 1 - 1 - 1</t>
  </si>
  <si>
    <t>S-10</t>
  </si>
  <si>
    <t>S-02-1</t>
  </si>
  <si>
    <t>汚水 Type 7 - 1 - 1 - 1</t>
  </si>
  <si>
    <t>S-02</t>
  </si>
  <si>
    <t>汚水 Type 17 - 3 - 1 - 1</t>
  </si>
  <si>
    <t>H250</t>
  </si>
  <si>
    <t>S-03</t>
  </si>
  <si>
    <t>汚水 Type 19 - 3 - 1 - 1</t>
  </si>
  <si>
    <t>S-08</t>
  </si>
  <si>
    <t>S-07</t>
  </si>
  <si>
    <t>汚水 Type 6 - 1 - 1 - 1</t>
  </si>
  <si>
    <t>S-06</t>
  </si>
  <si>
    <t>汚水 Type 2 - 1 - 1 - 1</t>
  </si>
  <si>
    <t>S-04</t>
  </si>
  <si>
    <t>S-05</t>
  </si>
  <si>
    <t>汚水 Type 0 - 3 - 1 - 1</t>
  </si>
  <si>
    <t>工種</t>
  </si>
  <si>
    <t>規格</t>
  </si>
  <si>
    <t>延長(m)</t>
  </si>
  <si>
    <t>掘削(m^3)</t>
  </si>
  <si>
    <t>埋め戻し(m^3)</t>
  </si>
  <si>
    <t>小運搬(m^3)</t>
  </si>
  <si>
    <t>舗装切断(m)</t>
  </si>
  <si>
    <t>舗装破粋(m^3)</t>
  </si>
  <si>
    <t>廃棄物(m^3)</t>
  </si>
  <si>
    <t>管基礎(m^3)</t>
  </si>
  <si>
    <t>備考</t>
  </si>
  <si>
    <t>現場-&gt;土捨場</t>
  </si>
  <si>
    <t>土捨場-&gt;現場</t>
  </si>
  <si>
    <t>Asp</t>
  </si>
  <si>
    <t>コンクリート</t>
  </si>
  <si>
    <t>透水コンクリ-ト</t>
  </si>
  <si>
    <t>歩道ブロック</t>
  </si>
  <si>
    <t>コンクリート敷設</t>
  </si>
  <si>
    <t>雑石敷設</t>
  </si>
  <si>
    <t>H=0.00m,D250mm,人力,非舗装</t>
  </si>
  <si>
    <t>人力掘削</t>
  </si>
  <si>
    <t>H=1.75m,D150mm,人力,非舗装</t>
  </si>
  <si>
    <t>H=10.00m,D250mm,人力,非舗装</t>
  </si>
  <si>
    <t>H=2.50m,D150mm,人力,非舗装</t>
  </si>
  <si>
    <t>H=3.50m,D150mm,人力,非舗装</t>
  </si>
  <si>
    <t>H=4.00m,D150mm,人力,非舗装</t>
  </si>
  <si>
    <t>H=6.50m,D150mm,人力,非舗装</t>
  </si>
  <si>
    <t>H=9.00m,D250mm,人力,非舗装</t>
  </si>
  <si>
    <t>合計</t>
  </si>
  <si>
    <t>D0</t>
  </si>
  <si>
    <t>数量</t>
  </si>
  <si>
    <t>単位</t>
  </si>
  <si>
    <t>単価(円/m)</t>
  </si>
  <si>
    <t>工事費(千円)</t>
  </si>
  <si>
    <t>管接合及び敷設</t>
  </si>
  <si>
    <t>D150</t>
  </si>
  <si>
    <t>D250</t>
  </si>
  <si>
    <t>警告テープ(B=100)</t>
  </si>
  <si>
    <t>単価</t>
  </si>
  <si>
    <t>単価(円/EA)</t>
  </si>
  <si>
    <t>マンホールの設置</t>
  </si>
  <si>
    <t>１号マンホール(H=0.00m)</t>
  </si>
  <si>
    <t>１号マンホール(H=1.50m)</t>
  </si>
  <si>
    <t>１号マンホール(H=1.75m)</t>
  </si>
  <si>
    <t>１号マンホール(H=2.50m)</t>
  </si>
  <si>
    <t>１号マンホール(H=3.50m)</t>
  </si>
  <si>
    <t>１号マンホール(H=4.00m)</t>
  </si>
  <si>
    <t>１号マンホール(H=6.50m)</t>
  </si>
  <si>
    <t>１号マンホール(H=9.00m)</t>
  </si>
  <si>
    <t>１号マンホール(H=10.00m)</t>
  </si>
  <si>
    <t>単管の設置及び管渠接合部敷設</t>
  </si>
  <si>
    <t>副管の設置</t>
  </si>
  <si>
    <t>水密試験</t>
  </si>
  <si>
    <t>掘削高(m)</t>
  </si>
  <si>
    <t>掘削の種類</t>
  </si>
  <si>
    <t>管敷設単価(円/m)</t>
  </si>
  <si>
    <t>土工単価(円/m)</t>
  </si>
  <si>
    <t>仮設工単価(円/m)</t>
  </si>
  <si>
    <t>舗装工</t>
  </si>
  <si>
    <t>マンホールの種類</t>
  </si>
  <si>
    <t>マンホールの単価(円)</t>
  </si>
  <si>
    <t>砂 180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</si>
</sst>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</numFmts>
  <fonts count="5">
    <font>
      <sz val="11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9"/>
      <color indexed="8"/>
      <name val="Arial"/>
      <family val="2"/>
    </font>
    <font>
      <sz val="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" fillId="3" borderId="14" xfId="0" applyFont="1" applyFill="1" applyBorder="1" applyAlignment="1">
      <alignment vertical="center"/>
    </xf>
    <xf numFmtId="0" fontId="1" fillId="3" borderId="13" xfId="0" applyFont="1" applyFill="1" applyBorder="1" applyAlignment="1">
      <alignment horizontal="right" vertical="center"/>
    </xf>
    <xf numFmtId="0" fontId="1" fillId="3" borderId="15" xfId="0" applyFont="1" applyFill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7" xfId="0" applyFont="1" applyBorder="1" applyAlignment="1">
      <alignment horizontal="right" vertical="center"/>
    </xf>
    <xf numFmtId="0" fontId="1" fillId="0" borderId="19" xfId="0" applyFont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0" fontId="1" fillId="3" borderId="21" xfId="0" applyFont="1" applyFill="1" applyBorder="1" applyAlignment="1">
      <alignment vertical="center"/>
    </xf>
    <xf numFmtId="0" fontId="1" fillId="3" borderId="22" xfId="0" applyFont="1" applyFill="1" applyBorder="1" applyAlignment="1">
      <alignment vertical="center"/>
    </xf>
    <xf numFmtId="0" fontId="1" fillId="3" borderId="21" xfId="0" applyFont="1" applyFill="1" applyBorder="1" applyAlignment="1">
      <alignment horizontal="right" vertical="center"/>
    </xf>
    <xf numFmtId="0" fontId="1" fillId="3" borderId="23" xfId="0" applyFont="1" applyFill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5" xfId="0" applyFont="1" applyBorder="1" applyAlignment="1">
      <alignment horizontal="right" vertical="center"/>
    </xf>
    <xf numFmtId="0" fontId="1" fillId="0" borderId="27" xfId="0" applyFont="1" applyBorder="1" applyAlignment="1">
      <alignment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1" fillId="3" borderId="30" xfId="0" applyFont="1" applyFill="1" applyBorder="1" applyAlignment="1">
      <alignment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1" fillId="3" borderId="33" xfId="0" applyFont="1" applyFill="1" applyBorder="1" applyAlignment="1">
      <alignment vertical="center"/>
    </xf>
    <xf numFmtId="0" fontId="1" fillId="3" borderId="34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3" borderId="35" xfId="0" applyFont="1" applyFill="1" applyBorder="1" applyAlignment="1">
      <alignment vertical="center"/>
    </xf>
    <xf numFmtId="0" fontId="1" fillId="3" borderId="36" xfId="0" applyFont="1" applyFill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176" fontId="1" fillId="0" borderId="29" xfId="0" applyNumberFormat="1" applyFont="1" applyBorder="1" applyAlignment="1">
      <alignment vertical="center"/>
    </xf>
    <xf numFmtId="176" fontId="1" fillId="0" borderId="30" xfId="0" applyNumberFormat="1" applyFont="1" applyBorder="1" applyAlignment="1">
      <alignment vertical="center"/>
    </xf>
    <xf numFmtId="176" fontId="1" fillId="0" borderId="32" xfId="0" applyNumberFormat="1" applyFont="1" applyBorder="1" applyAlignment="1">
      <alignment vertical="center"/>
    </xf>
    <xf numFmtId="176" fontId="1" fillId="0" borderId="33" xfId="0" applyNumberFormat="1" applyFont="1" applyBorder="1" applyAlignment="1">
      <alignment vertical="center"/>
    </xf>
    <xf numFmtId="0" fontId="1" fillId="0" borderId="42" xfId="0" applyFont="1" applyBorder="1" applyAlignment="1">
      <alignment horizontal="left" vertical="top"/>
    </xf>
    <xf numFmtId="0" fontId="0" fillId="0" borderId="43" xfId="0" applyBorder="1" applyAlignment="1">
      <alignment horizontal="left" vertical="top"/>
    </xf>
    <xf numFmtId="0" fontId="0" fillId="0" borderId="44" xfId="0" applyBorder="1" applyAlignment="1">
      <alignment horizontal="left" vertical="top"/>
    </xf>
    <xf numFmtId="0" fontId="1" fillId="0" borderId="45" xfId="0" applyFont="1" applyBorder="1" applyAlignment="1">
      <alignment horizontal="left" vertical="top"/>
    </xf>
    <xf numFmtId="0" fontId="1" fillId="0" borderId="44" xfId="0" applyFont="1" applyBorder="1" applyAlignment="1">
      <alignment horizontal="left" vertical="top"/>
    </xf>
    <xf numFmtId="176" fontId="1" fillId="0" borderId="36" xfId="0" applyNumberFormat="1" applyFont="1" applyBorder="1" applyAlignment="1">
      <alignment vertical="center"/>
    </xf>
    <xf numFmtId="0" fontId="1" fillId="3" borderId="39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/>
    </xf>
    <xf numFmtId="0" fontId="1" fillId="0" borderId="39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176" fontId="1" fillId="0" borderId="41" xfId="0" applyNumberFormat="1" applyFont="1" applyBorder="1" applyAlignment="1">
      <alignment vertical="center"/>
    </xf>
    <xf numFmtId="0" fontId="1" fillId="3" borderId="46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" fillId="0" borderId="46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1" fillId="0" borderId="31" xfId="0" applyFont="1" applyBorder="1" applyAlignment="1">
      <alignment horizontal="left" vertical="top"/>
    </xf>
    <xf numFmtId="0" fontId="1" fillId="0" borderId="29" xfId="0" applyFont="1" applyBorder="1" applyAlignment="1">
      <alignment horizontal="center" vertical="center"/>
    </xf>
    <xf numFmtId="2" fontId="1" fillId="0" borderId="29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2" fontId="1" fillId="0" borderId="32" xfId="0" applyNumberFormat="1" applyFont="1" applyBorder="1" applyAlignment="1">
      <alignment horizontal="center" vertical="center"/>
    </xf>
    <xf numFmtId="176" fontId="1" fillId="0" borderId="35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</xdr:row>
      <xdr:rowOff>0</xdr:rowOff>
    </xdr:from>
    <xdr:to>
      <xdr:col>15</xdr:col>
      <xdr:colOff>714375</xdr:colOff>
      <xdr:row>22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371600"/>
          <a:ext cx="4048125" cy="382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15</xdr:col>
      <xdr:colOff>714375</xdr:colOff>
      <xdr:row>88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459200"/>
          <a:ext cx="4048125" cy="382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138</xdr:row>
      <xdr:rowOff>0</xdr:rowOff>
    </xdr:from>
    <xdr:to>
      <xdr:col>15</xdr:col>
      <xdr:colOff>714375</xdr:colOff>
      <xdr:row>154</xdr:row>
      <xdr:rowOff>171450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1546800"/>
          <a:ext cx="4048125" cy="382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204</xdr:row>
      <xdr:rowOff>0</xdr:rowOff>
    </xdr:from>
    <xdr:to>
      <xdr:col>15</xdr:col>
      <xdr:colOff>714375</xdr:colOff>
      <xdr:row>220</xdr:row>
      <xdr:rowOff>171450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6634400"/>
          <a:ext cx="4048125" cy="382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270</xdr:row>
      <xdr:rowOff>0</xdr:rowOff>
    </xdr:from>
    <xdr:to>
      <xdr:col>15</xdr:col>
      <xdr:colOff>714375</xdr:colOff>
      <xdr:row>286</xdr:row>
      <xdr:rowOff>171450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61722000"/>
          <a:ext cx="4048125" cy="382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336</xdr:row>
      <xdr:rowOff>0</xdr:rowOff>
    </xdr:from>
    <xdr:to>
      <xdr:col>15</xdr:col>
      <xdr:colOff>714375</xdr:colOff>
      <xdr:row>352</xdr:row>
      <xdr:rowOff>171450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6809600"/>
          <a:ext cx="4048125" cy="382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15</xdr:col>
      <xdr:colOff>714375</xdr:colOff>
      <xdr:row>418</xdr:row>
      <xdr:rowOff>171450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1897200"/>
          <a:ext cx="4048125" cy="382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15</xdr:col>
      <xdr:colOff>714375</xdr:colOff>
      <xdr:row>484</xdr:row>
      <xdr:rowOff>171450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06984800"/>
          <a:ext cx="4048125" cy="382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534</xdr:row>
      <xdr:rowOff>0</xdr:rowOff>
    </xdr:from>
    <xdr:to>
      <xdr:col>15</xdr:col>
      <xdr:colOff>714375</xdr:colOff>
      <xdr:row>550</xdr:row>
      <xdr:rowOff>171450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22072400"/>
          <a:ext cx="4048125" cy="382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600</xdr:row>
      <xdr:rowOff>0</xdr:rowOff>
    </xdr:from>
    <xdr:to>
      <xdr:col>15</xdr:col>
      <xdr:colOff>714375</xdr:colOff>
      <xdr:row>616</xdr:row>
      <xdr:rowOff>171450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37160000"/>
          <a:ext cx="4048125" cy="382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666</xdr:row>
      <xdr:rowOff>0</xdr:rowOff>
    </xdr:from>
    <xdr:to>
      <xdr:col>15</xdr:col>
      <xdr:colOff>714375</xdr:colOff>
      <xdr:row>682</xdr:row>
      <xdr:rowOff>171450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52247600"/>
          <a:ext cx="4048125" cy="382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732</xdr:row>
      <xdr:rowOff>0</xdr:rowOff>
    </xdr:from>
    <xdr:to>
      <xdr:col>15</xdr:col>
      <xdr:colOff>714375</xdr:colOff>
      <xdr:row>748</xdr:row>
      <xdr:rowOff>171450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7335200"/>
          <a:ext cx="4048125" cy="382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792"/>
  <sheetViews>
    <sheetView tabSelected="1" workbookViewId="0" topLeftCell="A176">
      <selection activeCell="A1" sqref="A1"/>
    </sheetView>
  </sheetViews>
  <sheetFormatPr defaultColWidth="9.00390625" defaultRowHeight="18" customHeight="1"/>
  <cols>
    <col min="1" max="14" width="2.625" style="0" customWidth="1"/>
    <col min="15" max="16" width="9.625" style="0" customWidth="1"/>
    <col min="17" max="28" width="1.875" style="0" customWidth="1"/>
    <col min="29" max="42" width="2.25390625" style="0" customWidth="1"/>
    <col min="43" max="43" width="4.25390625" style="0" customWidth="1"/>
    <col min="44" max="44" width="2.625" style="0" customWidth="1"/>
    <col min="45" max="45" width="7.625" style="0" customWidth="1"/>
    <col min="46" max="46" width="4.625" style="0" customWidth="1"/>
  </cols>
  <sheetData>
    <row r="1" spans="1:46" ht="18" customHeight="1">
      <c r="A1" s="2" t="s">
        <v>0</v>
      </c>
      <c r="B1" s="1"/>
      <c r="C1" s="1"/>
      <c r="D1" s="1"/>
      <c r="E1" s="1" t="s">
        <v>1</v>
      </c>
      <c r="F1" s="1"/>
      <c r="G1" s="1"/>
      <c r="H1" s="1"/>
      <c r="I1" s="1"/>
      <c r="J1" s="1"/>
      <c r="K1" s="1"/>
      <c r="L1" s="1"/>
      <c r="M1" s="1"/>
      <c r="N1" s="1"/>
      <c r="O1" s="1" t="s">
        <v>2</v>
      </c>
      <c r="P1" s="1" t="str">
        <f>ROUND(34.001152,2)&amp;"m"</f>
        <v>34m</v>
      </c>
      <c r="Q1" s="1" t="s">
        <v>3</v>
      </c>
      <c r="R1" s="1"/>
      <c r="S1" s="1"/>
      <c r="T1" s="1"/>
      <c r="U1" s="1"/>
      <c r="V1" s="1"/>
      <c r="W1" s="1"/>
      <c r="X1" s="1"/>
      <c r="Y1" s="1"/>
      <c r="Z1" s="1"/>
      <c r="AA1" s="1" t="s">
        <v>4</v>
      </c>
      <c r="AB1" s="1"/>
      <c r="AC1" s="1"/>
      <c r="AD1" s="1" t="str">
        <f>ROUND(0,2)&amp;"m ~ "&amp;ROUND(34.001152,2)&amp;"m"</f>
        <v>0m ~ 34m</v>
      </c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8" customHeight="1">
      <c r="A2" s="13" t="s">
        <v>32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 t="str">
        <f>"平均土被り="&amp;G52&amp;"M"</f>
        <v>平均土被り=2.21M</v>
      </c>
      <c r="N2" s="14"/>
      <c r="O2" s="14"/>
      <c r="P2" s="28" t="str">
        <f>"L="&amp;G33&amp;"M"</f>
        <v>L=34M</v>
      </c>
      <c r="Q2" s="15" t="s">
        <v>5</v>
      </c>
      <c r="R2" s="16"/>
      <c r="S2" s="16"/>
      <c r="T2" s="16"/>
      <c r="U2" s="16"/>
      <c r="V2" s="16"/>
      <c r="W2" s="16"/>
      <c r="X2" s="16"/>
      <c r="Y2" s="16"/>
      <c r="Z2" s="16"/>
      <c r="AA2" s="17" t="s">
        <v>6</v>
      </c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8"/>
      <c r="AS2" s="17" t="s">
        <v>7</v>
      </c>
      <c r="AT2" s="19"/>
    </row>
    <row r="3" spans="1:46" ht="18" customHeight="1">
      <c r="A3" s="20"/>
      <c r="B3" s="21"/>
      <c r="C3" s="21" t="str">
        <f>"H="&amp;G34&amp;"m,D"&amp;G29*1000&amp;"mm,人力,非舗装"</f>
        <v>H=2.5m,D150mm,人力,非舗装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9"/>
      <c r="Q3" s="22"/>
      <c r="R3" s="23"/>
      <c r="S3" s="23"/>
      <c r="T3" s="23"/>
      <c r="U3" s="23"/>
      <c r="V3" s="23"/>
      <c r="W3" s="23"/>
      <c r="X3" s="23"/>
      <c r="Y3" s="23"/>
      <c r="Z3" s="23"/>
      <c r="AA3" s="24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5"/>
      <c r="AS3" s="24"/>
      <c r="AT3" s="26"/>
    </row>
    <row r="4" spans="1:46" ht="18" customHeight="1">
      <c r="A4" s="4" t="s">
        <v>33</v>
      </c>
      <c r="B4" s="3"/>
      <c r="C4" s="3"/>
      <c r="D4" s="3"/>
      <c r="E4" s="3"/>
      <c r="F4" s="3" t="str">
        <f>"= 平均土被り＋管径+T2 = "&amp;J34&amp;"M"</f>
        <v>= 平均土被り＋管径+T2 = 2.04M</v>
      </c>
      <c r="G4" s="3"/>
      <c r="H4" s="3"/>
      <c r="I4" s="3"/>
      <c r="J4" s="3"/>
      <c r="K4" s="3"/>
      <c r="L4" s="3"/>
      <c r="M4" s="3"/>
      <c r="N4" s="3"/>
      <c r="O4" s="3" t="str">
        <f>"=&gt; "&amp;G34</f>
        <v>=&gt; 2.5</v>
      </c>
      <c r="P4" s="3"/>
      <c r="Q4" s="30" t="s">
        <v>34</v>
      </c>
      <c r="R4" s="31"/>
      <c r="S4" s="31"/>
      <c r="T4" s="31"/>
      <c r="U4" s="31"/>
      <c r="V4" s="31"/>
      <c r="W4" s="31"/>
      <c r="X4" s="31"/>
      <c r="Y4" s="31"/>
      <c r="Z4" s="31"/>
      <c r="AA4" s="32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3"/>
      <c r="AS4" s="32"/>
      <c r="AT4" s="34"/>
    </row>
    <row r="5" spans="1:46" ht="18" customHeight="1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 t="s">
        <v>35</v>
      </c>
      <c r="R5" s="3"/>
      <c r="S5" s="3"/>
      <c r="T5" s="3"/>
      <c r="U5" s="3"/>
      <c r="V5" s="3"/>
      <c r="W5" s="3"/>
      <c r="X5" s="3"/>
      <c r="Y5" s="3"/>
      <c r="Z5" s="3"/>
      <c r="AA5" s="11" t="str">
        <f>"( "&amp;G40&amp;" + "&amp;G35&amp;" ) x 0.5 x "&amp;G34-G37-G38&amp;" x "&amp;G33&amp;"m"</f>
        <v>( 2.25 + 0.75 ) x 0.5 x 2.5 x 34m</v>
      </c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9"/>
      <c r="AS5" s="11"/>
      <c r="AT5" s="5"/>
    </row>
    <row r="6" spans="1:46" ht="18" customHeight="1">
      <c r="A6" s="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5"/>
      <c r="R6" s="36"/>
      <c r="S6" s="36"/>
      <c r="T6" s="36"/>
      <c r="U6" s="36"/>
      <c r="V6" s="36"/>
      <c r="W6" s="36"/>
      <c r="X6" s="36"/>
      <c r="Y6" s="36"/>
      <c r="Z6" s="36"/>
      <c r="AA6" s="37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8" t="s">
        <v>36</v>
      </c>
      <c r="AS6" s="37">
        <f>ROUND((G40+G35)*0.5*(G34-G37-G38)*G33,2)</f>
        <v>127.5</v>
      </c>
      <c r="AT6" s="39" t="s">
        <v>37</v>
      </c>
    </row>
    <row r="7" spans="1:46" ht="18" customHeight="1">
      <c r="A7" s="4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 t="s">
        <v>38</v>
      </c>
      <c r="R7" s="3"/>
      <c r="S7" s="3"/>
      <c r="T7" s="3"/>
      <c r="U7" s="3"/>
      <c r="V7" s="3"/>
      <c r="W7" s="3"/>
      <c r="X7" s="3"/>
      <c r="Y7" s="3"/>
      <c r="Z7" s="3"/>
      <c r="AA7" s="11" t="s">
        <v>39</v>
      </c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9"/>
      <c r="AS7" s="11"/>
      <c r="AT7" s="5"/>
    </row>
    <row r="8" spans="1:46" ht="18" customHeight="1">
      <c r="A8" s="4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4"/>
      <c r="R8" s="3"/>
      <c r="S8" s="3"/>
      <c r="T8" s="3"/>
      <c r="U8" s="3"/>
      <c r="V8" s="3"/>
      <c r="W8" s="3"/>
      <c r="X8" s="3"/>
      <c r="Y8" s="3"/>
      <c r="Z8" s="3"/>
      <c r="AA8" s="11" t="str">
        <f>"("&amp;G51&amp;"+"&amp;G49&amp;") x 0.5 x "&amp;G50-G48&amp;" x "&amp;G33&amp;"m"</f>
        <v>(2.25+0.99) x 0.5 x 2.1 x 34m</v>
      </c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9" t="s">
        <v>36</v>
      </c>
      <c r="AS8" s="11">
        <f>ROUND((G51+G49)*0.5*(G50-G48)*G33,2)</f>
        <v>115.67</v>
      </c>
      <c r="AT8" s="5" t="s">
        <v>37</v>
      </c>
    </row>
    <row r="9" spans="1:46" ht="18" customHeight="1">
      <c r="A9" s="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4"/>
      <c r="R9" s="3"/>
      <c r="S9" s="3"/>
      <c r="T9" s="3"/>
      <c r="U9" s="3"/>
      <c r="V9" s="3"/>
      <c r="W9" s="3"/>
      <c r="X9" s="3"/>
      <c r="Y9" s="3"/>
      <c r="Z9" s="3"/>
      <c r="AA9" s="11" t="s">
        <v>40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9"/>
      <c r="AS9" s="11"/>
      <c r="AT9" s="5"/>
    </row>
    <row r="10" spans="1:46" ht="18" customHeight="1">
      <c r="A10" s="4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4"/>
      <c r="R10" s="3"/>
      <c r="S10" s="3"/>
      <c r="T10" s="3"/>
      <c r="U10" s="3"/>
      <c r="V10" s="3"/>
      <c r="W10" s="3"/>
      <c r="X10" s="3"/>
      <c r="Y10" s="3"/>
      <c r="Z10" s="3"/>
      <c r="AA10" s="11" t="str">
        <f>"(("&amp;G49&amp;"+"&amp;G47&amp;")x0.5x"&amp;G48&amp;" - (PI/4x"&amp;G30&amp;"^2/2)) x "&amp;G33&amp;"m"</f>
        <v>((0.99+0.87)x0.5x0.2 - (PI/4x0.19^2/2)) x 34m</v>
      </c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9" t="s">
        <v>36</v>
      </c>
      <c r="AS10" s="11">
        <f>ROUND(((G49+G47)*0.5*G48-(PI()/4*G30^2/2))*G33,2)</f>
        <v>5.84</v>
      </c>
      <c r="AT10" s="5" t="s">
        <v>37</v>
      </c>
    </row>
    <row r="11" spans="1:46" ht="18" customHeight="1">
      <c r="A11" s="4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5"/>
      <c r="R11" s="36"/>
      <c r="S11" s="36"/>
      <c r="T11" s="36"/>
      <c r="U11" s="36"/>
      <c r="V11" s="36"/>
      <c r="W11" s="36"/>
      <c r="X11" s="36"/>
      <c r="Y11" s="36"/>
      <c r="Z11" s="36"/>
      <c r="AA11" s="37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8" t="s">
        <v>36</v>
      </c>
      <c r="AS11" s="37">
        <f>AS8+AS10</f>
        <v>121.51</v>
      </c>
      <c r="AT11" s="39" t="s">
        <v>37</v>
      </c>
    </row>
    <row r="12" spans="1:46" ht="18" customHeight="1">
      <c r="A12" s="4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4" t="s">
        <v>41</v>
      </c>
      <c r="R12" s="3"/>
      <c r="S12" s="3"/>
      <c r="T12" s="3"/>
      <c r="U12" s="3"/>
      <c r="V12" s="3"/>
      <c r="W12" s="3"/>
      <c r="X12" s="3"/>
      <c r="Y12" s="3"/>
      <c r="Z12" s="3"/>
      <c r="AA12" s="11" t="s">
        <v>42</v>
      </c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9" t="s">
        <v>36</v>
      </c>
      <c r="AS12" s="11">
        <f>AS6</f>
        <v>127.5</v>
      </c>
      <c r="AT12" s="5" t="s">
        <v>37</v>
      </c>
    </row>
    <row r="13" spans="1:46" ht="18" customHeight="1">
      <c r="A13" s="4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5"/>
      <c r="R13" s="36"/>
      <c r="S13" s="36"/>
      <c r="T13" s="36"/>
      <c r="U13" s="36"/>
      <c r="V13" s="36"/>
      <c r="W13" s="36"/>
      <c r="X13" s="36"/>
      <c r="Y13" s="36"/>
      <c r="Z13" s="36"/>
      <c r="AA13" s="37" t="s">
        <v>43</v>
      </c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8" t="s">
        <v>36</v>
      </c>
      <c r="AS13" s="37">
        <f>AS11</f>
        <v>121.51</v>
      </c>
      <c r="AT13" s="39" t="s">
        <v>37</v>
      </c>
    </row>
    <row r="14" spans="1:46" ht="18" customHeight="1">
      <c r="A14" s="4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4" t="s">
        <v>44</v>
      </c>
      <c r="R14" s="3"/>
      <c r="S14" s="3"/>
      <c r="T14" s="3"/>
      <c r="U14" s="3"/>
      <c r="V14" s="3"/>
      <c r="W14" s="3"/>
      <c r="X14" s="3"/>
      <c r="Y14" s="3"/>
      <c r="Z14" s="3"/>
      <c r="AA14" s="11" t="s">
        <v>45</v>
      </c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9"/>
      <c r="AS14" s="11"/>
      <c r="AT14" s="5"/>
    </row>
    <row r="15" spans="1:46" ht="18" customHeight="1">
      <c r="A15" s="4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5"/>
      <c r="R15" s="36"/>
      <c r="S15" s="36"/>
      <c r="T15" s="36"/>
      <c r="U15" s="36"/>
      <c r="V15" s="36"/>
      <c r="W15" s="36"/>
      <c r="X15" s="36"/>
      <c r="Y15" s="36"/>
      <c r="Z15" s="36"/>
      <c r="AA15" s="37" t="str">
        <f>"(("&amp;G45&amp;"+"&amp;G47&amp;") x 0.5 x "&amp;G46&amp;" - PI/4 x "&amp;G30&amp;"^2 / 2) x "&amp;G33&amp;"m"</f>
        <v>((0.75+0.87) x 0.5 x 0.2 - PI/4 x 0.19^2 / 2) x 34m</v>
      </c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8" t="s">
        <v>36</v>
      </c>
      <c r="AS15" s="37">
        <f>ROUND(((G45+G47)*0.5*G46-PI()/4*G30^2/2)*G33,2)</f>
        <v>5.03</v>
      </c>
      <c r="AT15" s="39" t="s">
        <v>37</v>
      </c>
    </row>
    <row r="16" spans="1:46" ht="18" customHeight="1">
      <c r="A16" s="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40" t="s">
        <v>46</v>
      </c>
      <c r="R16" s="41"/>
      <c r="S16" s="41"/>
      <c r="T16" s="41"/>
      <c r="U16" s="41"/>
      <c r="V16" s="41"/>
      <c r="W16" s="41"/>
      <c r="X16" s="41"/>
      <c r="Y16" s="41"/>
      <c r="Z16" s="41"/>
      <c r="AA16" s="42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3"/>
      <c r="AS16" s="42"/>
      <c r="AT16" s="44"/>
    </row>
    <row r="17" spans="1:46" ht="18" customHeight="1">
      <c r="A17" s="4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4" t="s">
        <v>47</v>
      </c>
      <c r="R17" s="3"/>
      <c r="S17" s="3"/>
      <c r="T17" s="3"/>
      <c r="U17" s="3"/>
      <c r="V17" s="3"/>
      <c r="W17" s="3"/>
      <c r="X17" s="3"/>
      <c r="Y17" s="3"/>
      <c r="Z17" s="3"/>
      <c r="AA17" s="11" t="s">
        <v>48</v>
      </c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9"/>
      <c r="AS17" s="11"/>
      <c r="AT17" s="5"/>
    </row>
    <row r="18" spans="1:46" ht="18" customHeight="1">
      <c r="A18" s="4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5"/>
      <c r="R18" s="36"/>
      <c r="S18" s="36"/>
      <c r="T18" s="36"/>
      <c r="U18" s="36"/>
      <c r="V18" s="36"/>
      <c r="W18" s="36"/>
      <c r="X18" s="36"/>
      <c r="Y18" s="36"/>
      <c r="Z18" s="36"/>
      <c r="AA18" s="37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8" t="s">
        <v>36</v>
      </c>
      <c r="AS18" s="37">
        <f>G33</f>
        <v>34</v>
      </c>
      <c r="AT18" s="39" t="s">
        <v>49</v>
      </c>
    </row>
    <row r="19" spans="1:46" ht="18" customHeight="1">
      <c r="A19" s="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4" t="s">
        <v>50</v>
      </c>
      <c r="R19" s="3"/>
      <c r="S19" s="3"/>
      <c r="T19" s="3"/>
      <c r="U19" s="3"/>
      <c r="V19" s="3"/>
      <c r="W19" s="3"/>
      <c r="X19" s="3"/>
      <c r="Y19" s="3"/>
      <c r="Z19" s="3"/>
      <c r="AA19" s="11" t="s">
        <v>51</v>
      </c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9"/>
      <c r="AS19" s="11"/>
      <c r="AT19" s="5"/>
    </row>
    <row r="20" spans="1:46" ht="18" customHeight="1">
      <c r="A20" s="4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4"/>
      <c r="R20" s="3"/>
      <c r="S20" s="3"/>
      <c r="T20" s="3"/>
      <c r="U20" s="3"/>
      <c r="V20" s="3"/>
      <c r="W20" s="3"/>
      <c r="X20" s="3"/>
      <c r="Y20" s="3"/>
      <c r="Z20" s="3"/>
      <c r="AA20" s="11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9" t="s">
        <v>36</v>
      </c>
      <c r="AS20" s="11">
        <f>G33</f>
        <v>34</v>
      </c>
      <c r="AT20" s="5" t="s">
        <v>49</v>
      </c>
    </row>
    <row r="21" spans="1:46" ht="18" customHeight="1">
      <c r="A21" s="4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40" t="s">
        <v>52</v>
      </c>
      <c r="R21" s="41"/>
      <c r="S21" s="41"/>
      <c r="T21" s="41"/>
      <c r="U21" s="41"/>
      <c r="V21" s="41"/>
      <c r="W21" s="41"/>
      <c r="X21" s="41"/>
      <c r="Y21" s="41"/>
      <c r="Z21" s="41"/>
      <c r="AA21" s="42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3"/>
      <c r="AS21" s="42"/>
      <c r="AT21" s="44"/>
    </row>
    <row r="22" spans="1:46" ht="18" customHeight="1">
      <c r="A22" s="4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4" t="s">
        <v>53</v>
      </c>
      <c r="R22" s="3"/>
      <c r="S22" s="3"/>
      <c r="T22" s="3"/>
      <c r="U22" s="3"/>
      <c r="V22" s="3"/>
      <c r="W22" s="3"/>
      <c r="X22" s="3"/>
      <c r="Y22" s="3"/>
      <c r="Z22" s="3"/>
      <c r="AA22" s="11" t="s">
        <v>54</v>
      </c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9"/>
      <c r="AS22" s="11"/>
      <c r="AT22" s="5"/>
    </row>
    <row r="23" spans="1:46" ht="18" customHeight="1">
      <c r="A23" s="4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5"/>
      <c r="R23" s="36"/>
      <c r="S23" s="36"/>
      <c r="T23" s="36"/>
      <c r="U23" s="36"/>
      <c r="V23" s="36"/>
      <c r="W23" s="36"/>
      <c r="X23" s="36"/>
      <c r="Y23" s="36"/>
      <c r="Z23" s="36"/>
      <c r="AA23" s="37" t="str">
        <f>"H = "&amp;ROUND(2.5,2)&amp;" m"</f>
        <v>H = 2.5 m</v>
      </c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8" t="s">
        <v>36</v>
      </c>
      <c r="AS23" s="37">
        <v>1</v>
      </c>
      <c r="AT23" s="39"/>
    </row>
    <row r="24" spans="1:46" ht="18" customHeight="1">
      <c r="A24" s="4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4" t="s">
        <v>55</v>
      </c>
      <c r="R24" s="3"/>
      <c r="S24" s="3"/>
      <c r="T24" s="3"/>
      <c r="U24" s="3"/>
      <c r="V24" s="3"/>
      <c r="W24" s="3"/>
      <c r="X24" s="3"/>
      <c r="Y24" s="3"/>
      <c r="Z24" s="3"/>
      <c r="AA24" s="11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9"/>
      <c r="AS24" s="11"/>
      <c r="AT24" s="5"/>
    </row>
    <row r="25" spans="1:46" ht="18" customHeight="1">
      <c r="A25" s="4"/>
      <c r="B25" s="3"/>
      <c r="C25" s="3" t="str">
        <f>"T1="&amp;G41</f>
        <v>T1=0.28</v>
      </c>
      <c r="D25" s="3"/>
      <c r="E25" s="3"/>
      <c r="F25" s="3" t="str">
        <f>"T2="&amp;G42</f>
        <v>T2=0.1</v>
      </c>
      <c r="G25" s="3"/>
      <c r="H25" s="3"/>
      <c r="I25" s="3" t="str">
        <f>"T3="&amp;G48</f>
        <v>T3=0.2</v>
      </c>
      <c r="J25" s="3"/>
      <c r="K25" s="3"/>
      <c r="L25" s="3" t="str">
        <f>"B1="&amp;G40</f>
        <v>B1=2.25</v>
      </c>
      <c r="M25" s="3"/>
      <c r="N25" s="3"/>
      <c r="O25" s="3" t="str">
        <f>"B2="&amp;G51</f>
        <v>B2=2.25</v>
      </c>
      <c r="P25" s="3"/>
      <c r="Q25" s="4"/>
      <c r="R25" s="3"/>
      <c r="S25" s="3"/>
      <c r="T25" s="3" t="s">
        <v>56</v>
      </c>
      <c r="U25" s="3"/>
      <c r="V25" s="3"/>
      <c r="W25" s="3"/>
      <c r="X25" s="3"/>
      <c r="Y25" s="3"/>
      <c r="Z25" s="3"/>
      <c r="AA25" s="11" t="str">
        <f>"① D"&amp;ROUND(0.15,220732880)*1000&amp;" mm"</f>
        <v>① D150 mm</v>
      </c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9" t="s">
        <v>36</v>
      </c>
      <c r="AS25" s="11">
        <v>1</v>
      </c>
      <c r="AT25" s="5"/>
    </row>
    <row r="26" spans="1:46" ht="18" customHeight="1">
      <c r="A26" s="4"/>
      <c r="B26" s="3"/>
      <c r="C26" s="3" t="str">
        <f>"B3="&amp;G49</f>
        <v>B3=0.99</v>
      </c>
      <c r="D26" s="3"/>
      <c r="E26" s="3"/>
      <c r="F26" s="3" t="str">
        <f>"B4="&amp;G47</f>
        <v>B4=0.87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45" t="s">
        <v>57</v>
      </c>
      <c r="R26" s="46"/>
      <c r="S26" s="46"/>
      <c r="T26" s="46"/>
      <c r="U26" s="46"/>
      <c r="V26" s="46"/>
      <c r="W26" s="46"/>
      <c r="X26" s="46"/>
      <c r="Y26" s="46"/>
      <c r="Z26" s="46"/>
      <c r="AA26" s="47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8"/>
      <c r="AS26" s="47"/>
      <c r="AT26" s="49"/>
    </row>
    <row r="27" spans="1:46" ht="18" customHeight="1">
      <c r="A27" s="4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4"/>
      <c r="R27" s="3"/>
      <c r="S27" s="3"/>
      <c r="T27" s="3"/>
      <c r="U27" s="3"/>
      <c r="V27" s="3"/>
      <c r="W27" s="3"/>
      <c r="X27" s="3"/>
      <c r="Y27" s="3"/>
      <c r="Z27" s="3"/>
      <c r="AA27" s="11" t="str">
        <f>"50 %"</f>
        <v>50 %</v>
      </c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9" t="s">
        <v>36</v>
      </c>
      <c r="AS27" s="11">
        <f>ROUND(50/100,2)</f>
        <v>0.5</v>
      </c>
      <c r="AT27" s="5"/>
    </row>
    <row r="28" spans="1:46" ht="18" customHeight="1">
      <c r="A28" s="4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4"/>
      <c r="R28" s="3"/>
      <c r="S28" s="3"/>
      <c r="T28" s="3"/>
      <c r="U28" s="3"/>
      <c r="V28" s="3"/>
      <c r="W28" s="3"/>
      <c r="X28" s="3"/>
      <c r="Y28" s="3"/>
      <c r="Z28" s="3"/>
      <c r="AA28" s="11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9"/>
      <c r="AS28" s="11"/>
      <c r="AT28" s="5"/>
    </row>
    <row r="29" spans="1:46" ht="18" customHeight="1">
      <c r="A29" s="4"/>
      <c r="B29" s="3" t="s">
        <v>8</v>
      </c>
      <c r="C29" s="3"/>
      <c r="D29" s="3"/>
      <c r="E29" s="3"/>
      <c r="F29" s="3"/>
      <c r="G29" s="27">
        <v>0.15</v>
      </c>
      <c r="H29" s="27"/>
      <c r="I29" s="27"/>
      <c r="J29" s="27">
        <v>0.15</v>
      </c>
      <c r="K29" s="27"/>
      <c r="L29" s="27"/>
      <c r="M29" s="27">
        <v>1</v>
      </c>
      <c r="N29" s="27"/>
      <c r="O29" s="3"/>
      <c r="P29" s="3"/>
      <c r="Q29" s="4"/>
      <c r="R29" s="3"/>
      <c r="S29" s="3"/>
      <c r="T29" s="3"/>
      <c r="U29" s="3"/>
      <c r="V29" s="3"/>
      <c r="W29" s="3"/>
      <c r="X29" s="3"/>
      <c r="Y29" s="3"/>
      <c r="Z29" s="3"/>
      <c r="AA29" s="11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9"/>
      <c r="AS29" s="11"/>
      <c r="AT29" s="5"/>
    </row>
    <row r="30" spans="1:46" ht="18" customHeight="1">
      <c r="A30" s="4"/>
      <c r="B30" s="3" t="s">
        <v>9</v>
      </c>
      <c r="C30" s="3"/>
      <c r="D30" s="3"/>
      <c r="E30" s="3"/>
      <c r="F30" s="3"/>
      <c r="G30" s="27">
        <v>0.19</v>
      </c>
      <c r="H30" s="27"/>
      <c r="I30" s="27"/>
      <c r="J30" s="27">
        <v>0.19</v>
      </c>
      <c r="K30" s="27"/>
      <c r="L30" s="27"/>
      <c r="M30" s="27"/>
      <c r="N30" s="27"/>
      <c r="O30" s="3"/>
      <c r="P30" s="3"/>
      <c r="Q30" s="4"/>
      <c r="R30" s="3"/>
      <c r="S30" s="3"/>
      <c r="T30" s="3"/>
      <c r="U30" s="3"/>
      <c r="V30" s="3"/>
      <c r="W30" s="3"/>
      <c r="X30" s="3"/>
      <c r="Y30" s="3"/>
      <c r="Z30" s="3"/>
      <c r="AA30" s="11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9"/>
      <c r="AS30" s="11"/>
      <c r="AT30" s="5"/>
    </row>
    <row r="31" spans="1:46" ht="18" customHeight="1">
      <c r="A31" s="4"/>
      <c r="B31" s="3" t="s">
        <v>10</v>
      </c>
      <c r="C31" s="3"/>
      <c r="D31" s="3"/>
      <c r="E31" s="3"/>
      <c r="F31" s="3"/>
      <c r="G31" s="27">
        <v>0</v>
      </c>
      <c r="H31" s="27"/>
      <c r="I31" s="27"/>
      <c r="J31" s="27"/>
      <c r="K31" s="27"/>
      <c r="L31" s="27"/>
      <c r="M31" s="27"/>
      <c r="N31" s="27"/>
      <c r="O31" s="3"/>
      <c r="P31" s="3"/>
      <c r="Q31" s="4"/>
      <c r="R31" s="3"/>
      <c r="S31" s="3"/>
      <c r="T31" s="3"/>
      <c r="U31" s="3"/>
      <c r="V31" s="3"/>
      <c r="W31" s="3"/>
      <c r="X31" s="3"/>
      <c r="Y31" s="3"/>
      <c r="Z31" s="3"/>
      <c r="AA31" s="11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9"/>
      <c r="AS31" s="11"/>
      <c r="AT31" s="5"/>
    </row>
    <row r="32" spans="1:46" ht="18" customHeight="1">
      <c r="A32" s="4"/>
      <c r="B32" s="3" t="s">
        <v>11</v>
      </c>
      <c r="C32" s="3"/>
      <c r="D32" s="3"/>
      <c r="E32" s="3"/>
      <c r="F32" s="3"/>
      <c r="G32" s="27">
        <v>0</v>
      </c>
      <c r="H32" s="27"/>
      <c r="I32" s="27"/>
      <c r="J32" s="27"/>
      <c r="K32" s="27"/>
      <c r="L32" s="27"/>
      <c r="M32" s="27"/>
      <c r="N32" s="27"/>
      <c r="O32" s="3"/>
      <c r="P32" s="3"/>
      <c r="Q32" s="4"/>
      <c r="R32" s="3"/>
      <c r="S32" s="3"/>
      <c r="T32" s="3"/>
      <c r="U32" s="3"/>
      <c r="V32" s="3"/>
      <c r="W32" s="3"/>
      <c r="X32" s="3"/>
      <c r="Y32" s="3"/>
      <c r="Z32" s="3"/>
      <c r="AA32" s="11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9"/>
      <c r="AS32" s="11"/>
      <c r="AT32" s="5"/>
    </row>
    <row r="33" spans="1:46" ht="18" customHeight="1">
      <c r="A33" s="4"/>
      <c r="B33" s="3" t="s">
        <v>12</v>
      </c>
      <c r="C33" s="3"/>
      <c r="D33" s="3"/>
      <c r="E33" s="3"/>
      <c r="F33" s="3"/>
      <c r="G33" s="27">
        <f>J33-G31-G32</f>
        <v>34</v>
      </c>
      <c r="H33" s="27"/>
      <c r="I33" s="27"/>
      <c r="J33" s="27">
        <v>34</v>
      </c>
      <c r="K33" s="27"/>
      <c r="L33" s="27"/>
      <c r="M33" s="27"/>
      <c r="N33" s="27"/>
      <c r="O33" s="3"/>
      <c r="P33" s="3"/>
      <c r="Q33" s="4"/>
      <c r="R33" s="3"/>
      <c r="S33" s="3"/>
      <c r="T33" s="3"/>
      <c r="U33" s="3"/>
      <c r="V33" s="3"/>
      <c r="W33" s="3"/>
      <c r="X33" s="3"/>
      <c r="Y33" s="3"/>
      <c r="Z33" s="3"/>
      <c r="AA33" s="11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9"/>
      <c r="AS33" s="11"/>
      <c r="AT33" s="5"/>
    </row>
    <row r="34" spans="1:46" ht="18" customHeight="1">
      <c r="A34" s="4"/>
      <c r="B34" s="3" t="s">
        <v>13</v>
      </c>
      <c r="C34" s="3"/>
      <c r="D34" s="3"/>
      <c r="E34" s="3"/>
      <c r="F34" s="3"/>
      <c r="G34" s="27">
        <v>2.5</v>
      </c>
      <c r="H34" s="27"/>
      <c r="I34" s="27"/>
      <c r="J34" s="27">
        <v>2.04</v>
      </c>
      <c r="K34" s="27"/>
      <c r="L34" s="27"/>
      <c r="M34" s="27"/>
      <c r="N34" s="27"/>
      <c r="O34" s="3"/>
      <c r="P34" s="3"/>
      <c r="Q34" s="4"/>
      <c r="R34" s="3"/>
      <c r="S34" s="3"/>
      <c r="T34" s="3"/>
      <c r="U34" s="3"/>
      <c r="V34" s="3"/>
      <c r="W34" s="3"/>
      <c r="X34" s="3"/>
      <c r="Y34" s="3"/>
      <c r="Z34" s="3"/>
      <c r="AA34" s="11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9"/>
      <c r="AS34" s="11"/>
      <c r="AT34" s="5"/>
    </row>
    <row r="35" spans="1:46" ht="18" customHeight="1">
      <c r="A35" s="4"/>
      <c r="B35" s="3" t="s">
        <v>14</v>
      </c>
      <c r="C35" s="3"/>
      <c r="D35" s="3"/>
      <c r="E35" s="3"/>
      <c r="F35" s="3"/>
      <c r="G35" s="27">
        <v>0.75</v>
      </c>
      <c r="H35" s="27"/>
      <c r="I35" s="27"/>
      <c r="J35" s="27"/>
      <c r="K35" s="27"/>
      <c r="L35" s="27"/>
      <c r="M35" s="27"/>
      <c r="N35" s="27"/>
      <c r="O35" s="3"/>
      <c r="P35" s="3"/>
      <c r="Q35" s="4"/>
      <c r="R35" s="3"/>
      <c r="S35" s="3"/>
      <c r="T35" s="3"/>
      <c r="U35" s="3"/>
      <c r="V35" s="3"/>
      <c r="W35" s="3"/>
      <c r="X35" s="3"/>
      <c r="Y35" s="3"/>
      <c r="Z35" s="3"/>
      <c r="AA35" s="11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9"/>
      <c r="AS35" s="11"/>
      <c r="AT35" s="5"/>
    </row>
    <row r="36" spans="1:46" ht="18" customHeight="1">
      <c r="A36" s="4"/>
      <c r="B36" s="3" t="s">
        <v>15</v>
      </c>
      <c r="C36" s="3"/>
      <c r="D36" s="3"/>
      <c r="E36" s="3"/>
      <c r="F36" s="3"/>
      <c r="G36" s="27">
        <v>0.3</v>
      </c>
      <c r="H36" s="27"/>
      <c r="I36" s="27"/>
      <c r="J36" s="27"/>
      <c r="K36" s="27"/>
      <c r="L36" s="27"/>
      <c r="M36" s="27"/>
      <c r="N36" s="27"/>
      <c r="O36" s="3"/>
      <c r="P36" s="3"/>
      <c r="Q36" s="4"/>
      <c r="R36" s="3"/>
      <c r="S36" s="3"/>
      <c r="T36" s="3"/>
      <c r="U36" s="3"/>
      <c r="V36" s="3"/>
      <c r="W36" s="3"/>
      <c r="X36" s="3"/>
      <c r="Y36" s="3"/>
      <c r="Z36" s="3"/>
      <c r="AA36" s="11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9"/>
      <c r="AS36" s="11"/>
      <c r="AT36" s="5"/>
    </row>
    <row r="37" spans="1:46" ht="18" customHeight="1">
      <c r="A37" s="4"/>
      <c r="B37" s="3" t="s">
        <v>16</v>
      </c>
      <c r="C37" s="3"/>
      <c r="D37" s="3"/>
      <c r="E37" s="3"/>
      <c r="F37" s="3"/>
      <c r="G37" s="27">
        <v>0</v>
      </c>
      <c r="H37" s="27"/>
      <c r="I37" s="27"/>
      <c r="J37" s="27"/>
      <c r="K37" s="27"/>
      <c r="L37" s="27"/>
      <c r="M37" s="27"/>
      <c r="N37" s="27"/>
      <c r="O37" s="3"/>
      <c r="P37" s="3"/>
      <c r="Q37" s="4"/>
      <c r="R37" s="3"/>
      <c r="S37" s="3"/>
      <c r="T37" s="3"/>
      <c r="U37" s="3"/>
      <c r="V37" s="3"/>
      <c r="W37" s="3"/>
      <c r="X37" s="3"/>
      <c r="Y37" s="3"/>
      <c r="Z37" s="3"/>
      <c r="AA37" s="11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9"/>
      <c r="AS37" s="11"/>
      <c r="AT37" s="5"/>
    </row>
    <row r="38" spans="1:46" ht="18" customHeight="1">
      <c r="A38" s="4"/>
      <c r="B38" s="3" t="s">
        <v>17</v>
      </c>
      <c r="C38" s="3"/>
      <c r="D38" s="3"/>
      <c r="E38" s="3"/>
      <c r="F38" s="3"/>
      <c r="G38" s="27">
        <v>0</v>
      </c>
      <c r="H38" s="27"/>
      <c r="I38" s="27"/>
      <c r="J38" s="27"/>
      <c r="K38" s="27"/>
      <c r="L38" s="27"/>
      <c r="M38" s="27"/>
      <c r="N38" s="27"/>
      <c r="O38" s="3"/>
      <c r="P38" s="3"/>
      <c r="Q38" s="4"/>
      <c r="R38" s="3"/>
      <c r="S38" s="3"/>
      <c r="T38" s="3"/>
      <c r="U38" s="3"/>
      <c r="V38" s="3"/>
      <c r="W38" s="3"/>
      <c r="X38" s="3"/>
      <c r="Y38" s="3"/>
      <c r="Z38" s="3"/>
      <c r="AA38" s="11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9"/>
      <c r="AS38" s="11"/>
      <c r="AT38" s="5"/>
    </row>
    <row r="39" spans="1:46" ht="18" customHeight="1">
      <c r="A39" s="4"/>
      <c r="B39" s="3" t="s">
        <v>18</v>
      </c>
      <c r="C39" s="3"/>
      <c r="D39" s="3"/>
      <c r="E39" s="3"/>
      <c r="F39" s="3"/>
      <c r="G39" s="27">
        <v>0</v>
      </c>
      <c r="H39" s="27"/>
      <c r="I39" s="27"/>
      <c r="J39" s="27"/>
      <c r="K39" s="27"/>
      <c r="L39" s="27"/>
      <c r="M39" s="27"/>
      <c r="N39" s="27"/>
      <c r="O39" s="3"/>
      <c r="P39" s="3"/>
      <c r="Q39" s="4"/>
      <c r="R39" s="3"/>
      <c r="S39" s="3"/>
      <c r="T39" s="3"/>
      <c r="U39" s="3"/>
      <c r="V39" s="3"/>
      <c r="W39" s="3"/>
      <c r="X39" s="3"/>
      <c r="Y39" s="3"/>
      <c r="Z39" s="3"/>
      <c r="AA39" s="11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9"/>
      <c r="AS39" s="11"/>
      <c r="AT39" s="5"/>
    </row>
    <row r="40" spans="1:46" ht="18" customHeight="1">
      <c r="A40" s="4"/>
      <c r="B40" s="3" t="s">
        <v>19</v>
      </c>
      <c r="C40" s="3"/>
      <c r="D40" s="3"/>
      <c r="E40" s="3"/>
      <c r="F40" s="3"/>
      <c r="G40" s="27">
        <f>ROUND(G35+2*G36*(G34-(G37+G38)),2)</f>
        <v>2.25</v>
      </c>
      <c r="H40" s="27"/>
      <c r="I40" s="27"/>
      <c r="J40" s="27"/>
      <c r="K40" s="27"/>
      <c r="L40" s="27"/>
      <c r="M40" s="27"/>
      <c r="N40" s="27"/>
      <c r="O40" s="3"/>
      <c r="P40" s="3"/>
      <c r="Q40" s="4"/>
      <c r="R40" s="3"/>
      <c r="S40" s="3"/>
      <c r="T40" s="3"/>
      <c r="U40" s="3"/>
      <c r="V40" s="3"/>
      <c r="W40" s="3"/>
      <c r="X40" s="3"/>
      <c r="Y40" s="3"/>
      <c r="Z40" s="3"/>
      <c r="AA40" s="11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9"/>
      <c r="AS40" s="11"/>
      <c r="AT40" s="5"/>
    </row>
    <row r="41" spans="1:46" ht="18" customHeight="1">
      <c r="A41" s="4"/>
      <c r="B41" s="3" t="s">
        <v>20</v>
      </c>
      <c r="C41" s="3"/>
      <c r="D41" s="3"/>
      <c r="E41" s="3"/>
      <c r="F41" s="3"/>
      <c r="G41" s="27">
        <v>0.28</v>
      </c>
      <c r="H41" s="27"/>
      <c r="I41" s="27"/>
      <c r="J41" s="27"/>
      <c r="K41" s="27"/>
      <c r="L41" s="27"/>
      <c r="M41" s="27"/>
      <c r="N41" s="27"/>
      <c r="O41" s="3"/>
      <c r="P41" s="3"/>
      <c r="Q41" s="4"/>
      <c r="R41" s="3"/>
      <c r="S41" s="3"/>
      <c r="T41" s="3"/>
      <c r="U41" s="3"/>
      <c r="V41" s="3"/>
      <c r="W41" s="3"/>
      <c r="X41" s="3"/>
      <c r="Y41" s="3"/>
      <c r="Z41" s="3"/>
      <c r="AA41" s="11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9"/>
      <c r="AS41" s="11"/>
      <c r="AT41" s="5"/>
    </row>
    <row r="42" spans="1:46" ht="18" customHeight="1">
      <c r="A42" s="4"/>
      <c r="B42" s="3" t="s">
        <v>21</v>
      </c>
      <c r="C42" s="3"/>
      <c r="D42" s="3"/>
      <c r="E42" s="3"/>
      <c r="F42" s="3"/>
      <c r="G42" s="27">
        <v>0.1</v>
      </c>
      <c r="H42" s="27"/>
      <c r="I42" s="27"/>
      <c r="J42" s="27"/>
      <c r="K42" s="27"/>
      <c r="L42" s="27"/>
      <c r="M42" s="27"/>
      <c r="N42" s="27"/>
      <c r="O42" s="3"/>
      <c r="P42" s="3"/>
      <c r="Q42" s="4"/>
      <c r="R42" s="3"/>
      <c r="S42" s="3"/>
      <c r="T42" s="3"/>
      <c r="U42" s="3"/>
      <c r="V42" s="3"/>
      <c r="W42" s="3"/>
      <c r="X42" s="3"/>
      <c r="Y42" s="3"/>
      <c r="Z42" s="3"/>
      <c r="AA42" s="11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9"/>
      <c r="AS42" s="11"/>
      <c r="AT42" s="5"/>
    </row>
    <row r="43" spans="1:46" ht="18" customHeight="1">
      <c r="A43" s="4"/>
      <c r="B43" s="3" t="s">
        <v>22</v>
      </c>
      <c r="C43" s="3"/>
      <c r="D43" s="3"/>
      <c r="E43" s="3"/>
      <c r="F43" s="3"/>
      <c r="G43" s="27">
        <v>0.1</v>
      </c>
      <c r="H43" s="27"/>
      <c r="I43" s="27"/>
      <c r="J43" s="27"/>
      <c r="K43" s="27"/>
      <c r="L43" s="27"/>
      <c r="M43" s="27"/>
      <c r="N43" s="27"/>
      <c r="O43" s="3"/>
      <c r="P43" s="3"/>
      <c r="Q43" s="4"/>
      <c r="R43" s="3"/>
      <c r="S43" s="3"/>
      <c r="T43" s="3"/>
      <c r="U43" s="3"/>
      <c r="V43" s="3"/>
      <c r="W43" s="3"/>
      <c r="X43" s="3"/>
      <c r="Y43" s="3"/>
      <c r="Z43" s="3"/>
      <c r="AA43" s="11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9"/>
      <c r="AS43" s="11"/>
      <c r="AT43" s="5"/>
    </row>
    <row r="44" spans="1:46" ht="18" customHeight="1">
      <c r="A44" s="4"/>
      <c r="B44" s="3" t="s">
        <v>23</v>
      </c>
      <c r="C44" s="3"/>
      <c r="D44" s="3"/>
      <c r="E44" s="3"/>
      <c r="F44" s="3"/>
      <c r="G44" s="27">
        <v>0</v>
      </c>
      <c r="H44" s="27"/>
      <c r="I44" s="27"/>
      <c r="J44" s="27"/>
      <c r="K44" s="27"/>
      <c r="L44" s="27"/>
      <c r="M44" s="27"/>
      <c r="N44" s="27"/>
      <c r="O44" s="3"/>
      <c r="P44" s="3"/>
      <c r="Q44" s="4"/>
      <c r="R44" s="3"/>
      <c r="S44" s="3"/>
      <c r="T44" s="3"/>
      <c r="U44" s="3"/>
      <c r="V44" s="3"/>
      <c r="W44" s="3"/>
      <c r="X44" s="3"/>
      <c r="Y44" s="3"/>
      <c r="Z44" s="3"/>
      <c r="AA44" s="11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9"/>
      <c r="AS44" s="11"/>
      <c r="AT44" s="5"/>
    </row>
    <row r="45" spans="1:46" ht="18" customHeight="1">
      <c r="A45" s="4"/>
      <c r="B45" s="3" t="s">
        <v>24</v>
      </c>
      <c r="C45" s="3"/>
      <c r="D45" s="3"/>
      <c r="E45" s="3"/>
      <c r="F45" s="3"/>
      <c r="G45" s="27">
        <f>ROUND(G35+2*G36*G44,2)</f>
        <v>0.75</v>
      </c>
      <c r="H45" s="27"/>
      <c r="I45" s="27"/>
      <c r="J45" s="27"/>
      <c r="K45" s="27"/>
      <c r="L45" s="27"/>
      <c r="M45" s="27"/>
      <c r="N45" s="27"/>
      <c r="O45" s="3"/>
      <c r="P45" s="3"/>
      <c r="Q45" s="4"/>
      <c r="R45" s="3"/>
      <c r="S45" s="3"/>
      <c r="T45" s="3"/>
      <c r="U45" s="3"/>
      <c r="V45" s="3"/>
      <c r="W45" s="3"/>
      <c r="X45" s="3"/>
      <c r="Y45" s="3"/>
      <c r="Z45" s="3"/>
      <c r="AA45" s="11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9"/>
      <c r="AS45" s="11"/>
      <c r="AT45" s="5"/>
    </row>
    <row r="46" spans="1:46" ht="18" customHeight="1">
      <c r="A46" s="4"/>
      <c r="B46" s="3" t="s">
        <v>25</v>
      </c>
      <c r="C46" s="3"/>
      <c r="D46" s="3"/>
      <c r="E46" s="3"/>
      <c r="F46" s="3"/>
      <c r="G46" s="27">
        <f>ROUND(G42+G30/2,2)</f>
        <v>0.2</v>
      </c>
      <c r="H46" s="27"/>
      <c r="I46" s="27"/>
      <c r="J46" s="27"/>
      <c r="K46" s="27"/>
      <c r="L46" s="27"/>
      <c r="M46" s="27"/>
      <c r="N46" s="27"/>
      <c r="O46" s="3"/>
      <c r="P46" s="3"/>
      <c r="Q46" s="4"/>
      <c r="R46" s="3"/>
      <c r="S46" s="3"/>
      <c r="T46" s="3"/>
      <c r="U46" s="3"/>
      <c r="V46" s="3"/>
      <c r="W46" s="3"/>
      <c r="X46" s="3"/>
      <c r="Y46" s="3"/>
      <c r="Z46" s="3"/>
      <c r="AA46" s="11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9"/>
      <c r="AS46" s="11"/>
      <c r="AT46" s="5"/>
    </row>
    <row r="47" spans="1:46" ht="18" customHeight="1">
      <c r="A47" s="4"/>
      <c r="B47" s="3" t="s">
        <v>26</v>
      </c>
      <c r="C47" s="3"/>
      <c r="D47" s="3"/>
      <c r="E47" s="3"/>
      <c r="F47" s="3"/>
      <c r="G47" s="27">
        <f>ROUND(G45+2*G36*G46,2)</f>
        <v>0.87</v>
      </c>
      <c r="H47" s="27"/>
      <c r="I47" s="27"/>
      <c r="J47" s="27"/>
      <c r="K47" s="27"/>
      <c r="L47" s="27"/>
      <c r="M47" s="27"/>
      <c r="N47" s="27"/>
      <c r="O47" s="3"/>
      <c r="P47" s="3"/>
      <c r="Q47" s="4"/>
      <c r="R47" s="3"/>
      <c r="S47" s="3"/>
      <c r="T47" s="3"/>
      <c r="U47" s="3"/>
      <c r="V47" s="3"/>
      <c r="W47" s="3"/>
      <c r="X47" s="3"/>
      <c r="Y47" s="3"/>
      <c r="Z47" s="3"/>
      <c r="AA47" s="11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9"/>
      <c r="AS47" s="11"/>
      <c r="AT47" s="5"/>
    </row>
    <row r="48" spans="1:46" ht="18" customHeight="1">
      <c r="A48" s="4"/>
      <c r="B48" s="3" t="s">
        <v>27</v>
      </c>
      <c r="C48" s="3"/>
      <c r="D48" s="3"/>
      <c r="E48" s="3"/>
      <c r="F48" s="3"/>
      <c r="G48" s="27">
        <f>ROUND(G43+G30/2,2)</f>
        <v>0.2</v>
      </c>
      <c r="H48" s="27"/>
      <c r="I48" s="27"/>
      <c r="J48" s="27"/>
      <c r="K48" s="27"/>
      <c r="L48" s="27"/>
      <c r="M48" s="27"/>
      <c r="N48" s="27"/>
      <c r="O48" s="3"/>
      <c r="P48" s="3"/>
      <c r="Q48" s="4"/>
      <c r="R48" s="3"/>
      <c r="S48" s="3"/>
      <c r="T48" s="3"/>
      <c r="U48" s="3"/>
      <c r="V48" s="3"/>
      <c r="W48" s="3"/>
      <c r="X48" s="3"/>
      <c r="Y48" s="3"/>
      <c r="Z48" s="3"/>
      <c r="AA48" s="11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9"/>
      <c r="AS48" s="11"/>
      <c r="AT48" s="5"/>
    </row>
    <row r="49" spans="1:46" ht="18" customHeight="1">
      <c r="A49" s="4"/>
      <c r="B49" s="3" t="s">
        <v>28</v>
      </c>
      <c r="C49" s="3"/>
      <c r="D49" s="3"/>
      <c r="E49" s="3"/>
      <c r="F49" s="3"/>
      <c r="G49" s="27">
        <f>ROUND(G47+2*G36*G48,2)</f>
        <v>0.99</v>
      </c>
      <c r="H49" s="27"/>
      <c r="I49" s="27"/>
      <c r="J49" s="27"/>
      <c r="K49" s="27"/>
      <c r="L49" s="27"/>
      <c r="M49" s="27"/>
      <c r="N49" s="27"/>
      <c r="O49" s="3"/>
      <c r="P49" s="3"/>
      <c r="Q49" s="4"/>
      <c r="R49" s="3"/>
      <c r="S49" s="3"/>
      <c r="T49" s="3"/>
      <c r="U49" s="3"/>
      <c r="V49" s="3"/>
      <c r="W49" s="3"/>
      <c r="X49" s="3"/>
      <c r="Y49" s="3"/>
      <c r="Z49" s="3"/>
      <c r="AA49" s="11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9"/>
      <c r="AS49" s="11"/>
      <c r="AT49" s="5"/>
    </row>
    <row r="50" spans="1:46" ht="18" customHeight="1">
      <c r="A50" s="4"/>
      <c r="B50" s="3" t="s">
        <v>29</v>
      </c>
      <c r="C50" s="3"/>
      <c r="D50" s="3"/>
      <c r="E50" s="3"/>
      <c r="F50" s="3"/>
      <c r="G50" s="27">
        <f>G34-G46-G37-G38-G39</f>
        <v>2.3</v>
      </c>
      <c r="H50" s="27"/>
      <c r="I50" s="27"/>
      <c r="J50" s="27"/>
      <c r="K50" s="27"/>
      <c r="L50" s="27"/>
      <c r="M50" s="27"/>
      <c r="N50" s="27"/>
      <c r="O50" s="3"/>
      <c r="P50" s="3"/>
      <c r="Q50" s="4"/>
      <c r="R50" s="3"/>
      <c r="S50" s="3"/>
      <c r="T50" s="3"/>
      <c r="U50" s="3"/>
      <c r="V50" s="3"/>
      <c r="W50" s="3"/>
      <c r="X50" s="3"/>
      <c r="Y50" s="3"/>
      <c r="Z50" s="3"/>
      <c r="AA50" s="11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9"/>
      <c r="AS50" s="11"/>
      <c r="AT50" s="5"/>
    </row>
    <row r="51" spans="1:46" ht="18" customHeight="1">
      <c r="A51" s="4"/>
      <c r="B51" s="3" t="s">
        <v>30</v>
      </c>
      <c r="C51" s="3"/>
      <c r="D51" s="3"/>
      <c r="E51" s="3"/>
      <c r="F51" s="3"/>
      <c r="G51" s="27">
        <f>ROUND(G47+2*G36*G50,2)</f>
        <v>2.25</v>
      </c>
      <c r="H51" s="27"/>
      <c r="I51" s="27"/>
      <c r="J51" s="27"/>
      <c r="K51" s="27"/>
      <c r="L51" s="27"/>
      <c r="M51" s="27"/>
      <c r="N51" s="27"/>
      <c r="O51" s="3"/>
      <c r="P51" s="3"/>
      <c r="Q51" s="4"/>
      <c r="R51" s="3"/>
      <c r="S51" s="3"/>
      <c r="T51" s="3"/>
      <c r="U51" s="3"/>
      <c r="V51" s="3"/>
      <c r="W51" s="3"/>
      <c r="X51" s="3"/>
      <c r="Y51" s="3"/>
      <c r="Z51" s="3"/>
      <c r="AA51" s="11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9"/>
      <c r="AS51" s="11"/>
      <c r="AT51" s="5"/>
    </row>
    <row r="52" spans="1:46" ht="18" customHeight="1">
      <c r="A52" s="4"/>
      <c r="B52" s="3" t="s">
        <v>31</v>
      </c>
      <c r="C52" s="3"/>
      <c r="D52" s="3"/>
      <c r="E52" s="3"/>
      <c r="F52" s="3"/>
      <c r="G52" s="27">
        <f>G34-G30-G42</f>
        <v>2.21</v>
      </c>
      <c r="H52" s="27"/>
      <c r="I52" s="27"/>
      <c r="J52" s="27"/>
      <c r="K52" s="27"/>
      <c r="L52" s="27"/>
      <c r="M52" s="27"/>
      <c r="N52" s="27"/>
      <c r="O52" s="3"/>
      <c r="P52" s="3"/>
      <c r="Q52" s="4"/>
      <c r="R52" s="3"/>
      <c r="S52" s="3"/>
      <c r="T52" s="3"/>
      <c r="U52" s="3"/>
      <c r="V52" s="3"/>
      <c r="W52" s="3"/>
      <c r="X52" s="3"/>
      <c r="Y52" s="3"/>
      <c r="Z52" s="3"/>
      <c r="AA52" s="11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9"/>
      <c r="AS52" s="11"/>
      <c r="AT52" s="5"/>
    </row>
    <row r="53" spans="1:46" ht="18" customHeight="1">
      <c r="A53" s="4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4"/>
      <c r="R53" s="3"/>
      <c r="S53" s="3"/>
      <c r="T53" s="3"/>
      <c r="U53" s="3"/>
      <c r="V53" s="3"/>
      <c r="W53" s="3"/>
      <c r="X53" s="3"/>
      <c r="Y53" s="3"/>
      <c r="Z53" s="3"/>
      <c r="AA53" s="11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9"/>
      <c r="AS53" s="11"/>
      <c r="AT53" s="5"/>
    </row>
    <row r="54" spans="1:46" ht="18" customHeight="1">
      <c r="A54" s="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4"/>
      <c r="R54" s="3"/>
      <c r="S54" s="3"/>
      <c r="T54" s="3"/>
      <c r="U54" s="3"/>
      <c r="V54" s="3"/>
      <c r="W54" s="3"/>
      <c r="X54" s="3"/>
      <c r="Y54" s="3"/>
      <c r="Z54" s="3"/>
      <c r="AA54" s="11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9"/>
      <c r="AS54" s="11"/>
      <c r="AT54" s="5"/>
    </row>
    <row r="55" spans="1:46" ht="18" customHeight="1">
      <c r="A55" s="4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4"/>
      <c r="R55" s="3"/>
      <c r="S55" s="3"/>
      <c r="T55" s="3"/>
      <c r="U55" s="3"/>
      <c r="V55" s="3"/>
      <c r="W55" s="3"/>
      <c r="X55" s="3"/>
      <c r="Y55" s="3"/>
      <c r="Z55" s="3"/>
      <c r="AA55" s="11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9"/>
      <c r="AS55" s="11"/>
      <c r="AT55" s="5"/>
    </row>
    <row r="56" spans="1:46" ht="18" customHeight="1">
      <c r="A56" s="4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4"/>
      <c r="R56" s="3"/>
      <c r="S56" s="3"/>
      <c r="T56" s="3"/>
      <c r="U56" s="3"/>
      <c r="V56" s="3"/>
      <c r="W56" s="3"/>
      <c r="X56" s="3"/>
      <c r="Y56" s="3"/>
      <c r="Z56" s="3"/>
      <c r="AA56" s="11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9"/>
      <c r="AS56" s="11"/>
      <c r="AT56" s="5"/>
    </row>
    <row r="57" spans="1:46" ht="18" customHeight="1">
      <c r="A57" s="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4"/>
      <c r="R57" s="3"/>
      <c r="S57" s="3"/>
      <c r="T57" s="3"/>
      <c r="U57" s="3"/>
      <c r="V57" s="3"/>
      <c r="W57" s="3"/>
      <c r="X57" s="3"/>
      <c r="Y57" s="3"/>
      <c r="Z57" s="3"/>
      <c r="AA57" s="11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9"/>
      <c r="AS57" s="11"/>
      <c r="AT57" s="5"/>
    </row>
    <row r="58" spans="1:46" ht="18" customHeight="1">
      <c r="A58" s="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4"/>
      <c r="R58" s="3"/>
      <c r="S58" s="3"/>
      <c r="T58" s="3"/>
      <c r="U58" s="3"/>
      <c r="V58" s="3"/>
      <c r="W58" s="3"/>
      <c r="X58" s="3"/>
      <c r="Y58" s="3"/>
      <c r="Z58" s="3"/>
      <c r="AA58" s="11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9"/>
      <c r="AS58" s="11"/>
      <c r="AT58" s="5"/>
    </row>
    <row r="59" spans="1:46" ht="18" customHeight="1">
      <c r="A59" s="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4"/>
      <c r="R59" s="3"/>
      <c r="S59" s="3"/>
      <c r="T59" s="3"/>
      <c r="U59" s="3"/>
      <c r="V59" s="3"/>
      <c r="W59" s="3"/>
      <c r="X59" s="3"/>
      <c r="Y59" s="3"/>
      <c r="Z59" s="3"/>
      <c r="AA59" s="11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9"/>
      <c r="AS59" s="11"/>
      <c r="AT59" s="5"/>
    </row>
    <row r="60" spans="1:46" ht="18" customHeight="1">
      <c r="A60" s="4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4"/>
      <c r="R60" s="3"/>
      <c r="S60" s="3"/>
      <c r="T60" s="3"/>
      <c r="U60" s="3"/>
      <c r="V60" s="3"/>
      <c r="W60" s="3"/>
      <c r="X60" s="3"/>
      <c r="Y60" s="3"/>
      <c r="Z60" s="3"/>
      <c r="AA60" s="11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9"/>
      <c r="AS60" s="11"/>
      <c r="AT60" s="5"/>
    </row>
    <row r="61" spans="1:46" ht="18" customHeight="1">
      <c r="A61" s="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4"/>
      <c r="R61" s="3"/>
      <c r="S61" s="3"/>
      <c r="T61" s="3"/>
      <c r="U61" s="3"/>
      <c r="V61" s="3"/>
      <c r="W61" s="3"/>
      <c r="X61" s="3"/>
      <c r="Y61" s="3"/>
      <c r="Z61" s="3"/>
      <c r="AA61" s="11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9"/>
      <c r="AS61" s="11"/>
      <c r="AT61" s="5"/>
    </row>
    <row r="62" spans="1:46" ht="18" customHeight="1">
      <c r="A62" s="4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4"/>
      <c r="R62" s="3"/>
      <c r="S62" s="3"/>
      <c r="T62" s="3"/>
      <c r="U62" s="3"/>
      <c r="V62" s="3"/>
      <c r="W62" s="3"/>
      <c r="X62" s="3"/>
      <c r="Y62" s="3"/>
      <c r="Z62" s="3"/>
      <c r="AA62" s="11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9"/>
      <c r="AS62" s="11"/>
      <c r="AT62" s="5"/>
    </row>
    <row r="63" spans="1:46" ht="18" customHeight="1">
      <c r="A63" s="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4"/>
      <c r="R63" s="3"/>
      <c r="S63" s="3"/>
      <c r="T63" s="3"/>
      <c r="U63" s="3"/>
      <c r="V63" s="3"/>
      <c r="W63" s="3"/>
      <c r="X63" s="3"/>
      <c r="Y63" s="3"/>
      <c r="Z63" s="3"/>
      <c r="AA63" s="11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9"/>
      <c r="AS63" s="11"/>
      <c r="AT63" s="5"/>
    </row>
    <row r="64" spans="1:46" ht="18" customHeight="1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4"/>
      <c r="R64" s="3"/>
      <c r="S64" s="3"/>
      <c r="T64" s="3"/>
      <c r="U64" s="3"/>
      <c r="V64" s="3"/>
      <c r="W64" s="3"/>
      <c r="X64" s="3"/>
      <c r="Y64" s="3"/>
      <c r="Z64" s="3"/>
      <c r="AA64" s="11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9"/>
      <c r="AS64" s="11"/>
      <c r="AT64" s="5"/>
    </row>
    <row r="65" spans="1:46" ht="18" customHeight="1">
      <c r="A65" s="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4"/>
      <c r="R65" s="3"/>
      <c r="S65" s="3"/>
      <c r="T65" s="3"/>
      <c r="U65" s="3"/>
      <c r="V65" s="3"/>
      <c r="W65" s="3"/>
      <c r="X65" s="3"/>
      <c r="Y65" s="3"/>
      <c r="Z65" s="3"/>
      <c r="AA65" s="11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9"/>
      <c r="AS65" s="11"/>
      <c r="AT65" s="5"/>
    </row>
    <row r="66" spans="1:46" ht="18" customHeight="1">
      <c r="A66" s="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6"/>
      <c r="R66" s="7"/>
      <c r="S66" s="7"/>
      <c r="T66" s="7"/>
      <c r="U66" s="7"/>
      <c r="V66" s="7"/>
      <c r="W66" s="7"/>
      <c r="X66" s="7"/>
      <c r="Y66" s="7"/>
      <c r="Z66" s="7"/>
      <c r="AA66" s="12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10"/>
      <c r="AS66" s="12"/>
      <c r="AT66" s="8"/>
    </row>
    <row r="67" spans="1:46" ht="18" customHeight="1">
      <c r="A67" s="2" t="s">
        <v>0</v>
      </c>
      <c r="B67" s="1"/>
      <c r="C67" s="1"/>
      <c r="D67" s="1"/>
      <c r="E67" s="1" t="s">
        <v>58</v>
      </c>
      <c r="F67" s="1"/>
      <c r="G67" s="1"/>
      <c r="H67" s="1"/>
      <c r="I67" s="1"/>
      <c r="J67" s="1"/>
      <c r="K67" s="1"/>
      <c r="L67" s="1"/>
      <c r="M67" s="1"/>
      <c r="N67" s="1"/>
      <c r="O67" s="1" t="s">
        <v>2</v>
      </c>
      <c r="P67" s="1" t="str">
        <f>ROUND(33.921492,2)&amp;"m"</f>
        <v>33.92m</v>
      </c>
      <c r="Q67" s="1" t="s">
        <v>3</v>
      </c>
      <c r="R67" s="1"/>
      <c r="S67" s="1"/>
      <c r="T67" s="1"/>
      <c r="U67" s="1"/>
      <c r="V67" s="1"/>
      <c r="W67" s="1"/>
      <c r="X67" s="1"/>
      <c r="Y67" s="1"/>
      <c r="Z67" s="1"/>
      <c r="AA67" s="1" t="s">
        <v>4</v>
      </c>
      <c r="AB67" s="1"/>
      <c r="AC67" s="1"/>
      <c r="AD67" s="1" t="str">
        <f>ROUND(0,2)&amp;"m ~ "&amp;ROUND(33.921492,2)&amp;"m"</f>
        <v>0m ~ 33.92m</v>
      </c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</row>
    <row r="68" spans="1:46" ht="18" customHeight="1">
      <c r="A68" s="13" t="s">
        <v>32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 t="str">
        <f>"平均土被り="&amp;G118&amp;"M"</f>
        <v>平均土被り=2.21M</v>
      </c>
      <c r="N68" s="14"/>
      <c r="O68" s="14"/>
      <c r="P68" s="28" t="str">
        <f>"L="&amp;G99&amp;"M"</f>
        <v>L=33.92M</v>
      </c>
      <c r="Q68" s="15" t="s">
        <v>5</v>
      </c>
      <c r="R68" s="16"/>
      <c r="S68" s="16"/>
      <c r="T68" s="16"/>
      <c r="U68" s="16"/>
      <c r="V68" s="16"/>
      <c r="W68" s="16"/>
      <c r="X68" s="16"/>
      <c r="Y68" s="16"/>
      <c r="Z68" s="16"/>
      <c r="AA68" s="17" t="s">
        <v>6</v>
      </c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8"/>
      <c r="AS68" s="17" t="s">
        <v>7</v>
      </c>
      <c r="AT68" s="19"/>
    </row>
    <row r="69" spans="1:46" ht="18" customHeight="1">
      <c r="A69" s="20"/>
      <c r="B69" s="21"/>
      <c r="C69" s="21" t="str">
        <f>"H="&amp;G100&amp;"m,D"&amp;G95*1000&amp;"mm,人力,非舗装"</f>
        <v>H=2.5m,D150mm,人力,非舗装</v>
      </c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9"/>
      <c r="Q69" s="22"/>
      <c r="R69" s="23"/>
      <c r="S69" s="23"/>
      <c r="T69" s="23"/>
      <c r="U69" s="23"/>
      <c r="V69" s="23"/>
      <c r="W69" s="23"/>
      <c r="X69" s="23"/>
      <c r="Y69" s="23"/>
      <c r="Z69" s="23"/>
      <c r="AA69" s="24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5"/>
      <c r="AS69" s="24"/>
      <c r="AT69" s="26"/>
    </row>
    <row r="70" spans="1:46" ht="18" customHeight="1">
      <c r="A70" s="4" t="s">
        <v>33</v>
      </c>
      <c r="B70" s="3"/>
      <c r="C70" s="3"/>
      <c r="D70" s="3"/>
      <c r="E70" s="3"/>
      <c r="F70" s="3" t="str">
        <f>"= 平均土被り＋管径+T2 = "&amp;J100&amp;"M"</f>
        <v>= 平均土被り＋管径+T2 = 2.04M</v>
      </c>
      <c r="G70" s="3"/>
      <c r="H70" s="3"/>
      <c r="I70" s="3"/>
      <c r="J70" s="3"/>
      <c r="K70" s="3"/>
      <c r="L70" s="3"/>
      <c r="M70" s="3"/>
      <c r="N70" s="3"/>
      <c r="O70" s="3" t="str">
        <f>"=&gt; "&amp;G100</f>
        <v>=&gt; 2.5</v>
      </c>
      <c r="P70" s="3"/>
      <c r="Q70" s="30" t="s">
        <v>34</v>
      </c>
      <c r="R70" s="31"/>
      <c r="S70" s="31"/>
      <c r="T70" s="31"/>
      <c r="U70" s="31"/>
      <c r="V70" s="31"/>
      <c r="W70" s="31"/>
      <c r="X70" s="31"/>
      <c r="Y70" s="31"/>
      <c r="Z70" s="31"/>
      <c r="AA70" s="32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3"/>
      <c r="AS70" s="32"/>
      <c r="AT70" s="34"/>
    </row>
    <row r="71" spans="1:46" ht="18" customHeight="1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4" t="s">
        <v>35</v>
      </c>
      <c r="R71" s="3"/>
      <c r="S71" s="3"/>
      <c r="T71" s="3"/>
      <c r="U71" s="3"/>
      <c r="V71" s="3"/>
      <c r="W71" s="3"/>
      <c r="X71" s="3"/>
      <c r="Y71" s="3"/>
      <c r="Z71" s="3"/>
      <c r="AA71" s="11" t="str">
        <f>"( "&amp;G106&amp;" + "&amp;G101&amp;" ) x 0.5 x "&amp;G100-G103-G104&amp;" x "&amp;G99&amp;"m"</f>
        <v>( 2.25 + 0.75 ) x 0.5 x 2.5 x 33.92m</v>
      </c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9"/>
      <c r="AS71" s="11"/>
      <c r="AT71" s="5"/>
    </row>
    <row r="72" spans="1:46" ht="18" customHeight="1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5"/>
      <c r="R72" s="36"/>
      <c r="S72" s="36"/>
      <c r="T72" s="36"/>
      <c r="U72" s="36"/>
      <c r="V72" s="36"/>
      <c r="W72" s="36"/>
      <c r="X72" s="36"/>
      <c r="Y72" s="36"/>
      <c r="Z72" s="36"/>
      <c r="AA72" s="37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8" t="s">
        <v>36</v>
      </c>
      <c r="AS72" s="37">
        <f>ROUND((G106+G101)*0.5*(G100-G103-G104)*G99,2)</f>
        <v>127.2</v>
      </c>
      <c r="AT72" s="39" t="s">
        <v>37</v>
      </c>
    </row>
    <row r="73" spans="1:46" ht="18" customHeight="1">
      <c r="A73" s="4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4" t="s">
        <v>38</v>
      </c>
      <c r="R73" s="3"/>
      <c r="S73" s="3"/>
      <c r="T73" s="3"/>
      <c r="U73" s="3"/>
      <c r="V73" s="3"/>
      <c r="W73" s="3"/>
      <c r="X73" s="3"/>
      <c r="Y73" s="3"/>
      <c r="Z73" s="3"/>
      <c r="AA73" s="11" t="s">
        <v>39</v>
      </c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9"/>
      <c r="AS73" s="11"/>
      <c r="AT73" s="5"/>
    </row>
    <row r="74" spans="1:46" ht="18" customHeight="1">
      <c r="A74" s="4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4"/>
      <c r="R74" s="3"/>
      <c r="S74" s="3"/>
      <c r="T74" s="3"/>
      <c r="U74" s="3"/>
      <c r="V74" s="3"/>
      <c r="W74" s="3"/>
      <c r="X74" s="3"/>
      <c r="Y74" s="3"/>
      <c r="Z74" s="3"/>
      <c r="AA74" s="11" t="str">
        <f>"("&amp;G117&amp;"+"&amp;G115&amp;") x 0.5 x "&amp;G116-G114&amp;" x "&amp;G99&amp;"m"</f>
        <v>(2.25+0.99) x 0.5 x 2.1 x 33.92m</v>
      </c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9" t="s">
        <v>36</v>
      </c>
      <c r="AS74" s="11">
        <f>ROUND((G117+G115)*0.5*(G116-G114)*G99,2)</f>
        <v>115.4</v>
      </c>
      <c r="AT74" s="5" t="s">
        <v>37</v>
      </c>
    </row>
    <row r="75" spans="1:46" ht="18" customHeight="1">
      <c r="A75" s="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4"/>
      <c r="R75" s="3"/>
      <c r="S75" s="3"/>
      <c r="T75" s="3"/>
      <c r="U75" s="3"/>
      <c r="V75" s="3"/>
      <c r="W75" s="3"/>
      <c r="X75" s="3"/>
      <c r="Y75" s="3"/>
      <c r="Z75" s="3"/>
      <c r="AA75" s="11" t="s">
        <v>40</v>
      </c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9"/>
      <c r="AS75" s="11"/>
      <c r="AT75" s="5"/>
    </row>
    <row r="76" spans="1:46" ht="18" customHeight="1">
      <c r="A76" s="4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4"/>
      <c r="R76" s="3"/>
      <c r="S76" s="3"/>
      <c r="T76" s="3"/>
      <c r="U76" s="3"/>
      <c r="V76" s="3"/>
      <c r="W76" s="3"/>
      <c r="X76" s="3"/>
      <c r="Y76" s="3"/>
      <c r="Z76" s="3"/>
      <c r="AA76" s="11" t="str">
        <f>"(("&amp;G115&amp;"+"&amp;G113&amp;")x0.5x"&amp;G114&amp;" - (PI/4x"&amp;G96&amp;"^2/2)) x "&amp;G99&amp;"m"</f>
        <v>((0.99+0.87)x0.5x0.2 - (PI/4x0.19^2/2)) x 33.92m</v>
      </c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9" t="s">
        <v>36</v>
      </c>
      <c r="AS76" s="11">
        <f>ROUND(((G115+G113)*0.5*G114-(PI()/4*G96^2/2))*G99,2)</f>
        <v>5.83</v>
      </c>
      <c r="AT76" s="5" t="s">
        <v>37</v>
      </c>
    </row>
    <row r="77" spans="1:46" ht="18" customHeight="1">
      <c r="A77" s="4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5"/>
      <c r="R77" s="36"/>
      <c r="S77" s="36"/>
      <c r="T77" s="36"/>
      <c r="U77" s="36"/>
      <c r="V77" s="36"/>
      <c r="W77" s="36"/>
      <c r="X77" s="36"/>
      <c r="Y77" s="36"/>
      <c r="Z77" s="36"/>
      <c r="AA77" s="37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8" t="s">
        <v>36</v>
      </c>
      <c r="AS77" s="37">
        <f>AS74+AS76</f>
        <v>121.23</v>
      </c>
      <c r="AT77" s="39" t="s">
        <v>37</v>
      </c>
    </row>
    <row r="78" spans="1:46" ht="18" customHeight="1">
      <c r="A78" s="4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4" t="s">
        <v>41</v>
      </c>
      <c r="R78" s="3"/>
      <c r="S78" s="3"/>
      <c r="T78" s="3"/>
      <c r="U78" s="3"/>
      <c r="V78" s="3"/>
      <c r="W78" s="3"/>
      <c r="X78" s="3"/>
      <c r="Y78" s="3"/>
      <c r="Z78" s="3"/>
      <c r="AA78" s="11" t="s">
        <v>42</v>
      </c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9" t="s">
        <v>36</v>
      </c>
      <c r="AS78" s="11">
        <f>AS72</f>
        <v>127.2</v>
      </c>
      <c r="AT78" s="5" t="s">
        <v>37</v>
      </c>
    </row>
    <row r="79" spans="1:46" ht="18" customHeight="1">
      <c r="A79" s="4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5"/>
      <c r="R79" s="36"/>
      <c r="S79" s="36"/>
      <c r="T79" s="36"/>
      <c r="U79" s="36"/>
      <c r="V79" s="36"/>
      <c r="W79" s="36"/>
      <c r="X79" s="36"/>
      <c r="Y79" s="36"/>
      <c r="Z79" s="36"/>
      <c r="AA79" s="37" t="s">
        <v>43</v>
      </c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8" t="s">
        <v>36</v>
      </c>
      <c r="AS79" s="37">
        <f>AS77</f>
        <v>121.23</v>
      </c>
      <c r="AT79" s="39" t="s">
        <v>37</v>
      </c>
    </row>
    <row r="80" spans="1:46" ht="18" customHeight="1">
      <c r="A80" s="4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4" t="s">
        <v>44</v>
      </c>
      <c r="R80" s="3"/>
      <c r="S80" s="3"/>
      <c r="T80" s="3"/>
      <c r="U80" s="3"/>
      <c r="V80" s="3"/>
      <c r="W80" s="3"/>
      <c r="X80" s="3"/>
      <c r="Y80" s="3"/>
      <c r="Z80" s="3"/>
      <c r="AA80" s="11" t="s">
        <v>45</v>
      </c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9"/>
      <c r="AS80" s="11"/>
      <c r="AT80" s="5"/>
    </row>
    <row r="81" spans="1:46" ht="18" customHeight="1">
      <c r="A81" s="4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5"/>
      <c r="R81" s="36"/>
      <c r="S81" s="36"/>
      <c r="T81" s="36"/>
      <c r="U81" s="36"/>
      <c r="V81" s="36"/>
      <c r="W81" s="36"/>
      <c r="X81" s="36"/>
      <c r="Y81" s="36"/>
      <c r="Z81" s="36"/>
      <c r="AA81" s="37" t="str">
        <f>"(("&amp;G111&amp;"+"&amp;G113&amp;") x 0.5 x "&amp;G112&amp;" - PI/4 x "&amp;G96&amp;"^2 / 2) x "&amp;G99&amp;"m"</f>
        <v>((0.75+0.87) x 0.5 x 0.2 - PI/4 x 0.19^2 / 2) x 33.92m</v>
      </c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8" t="s">
        <v>36</v>
      </c>
      <c r="AS81" s="37">
        <f>ROUND(((G111+G113)*0.5*G112-PI()/4*G96^2/2)*G99,2)</f>
        <v>5.01</v>
      </c>
      <c r="AT81" s="39" t="s">
        <v>37</v>
      </c>
    </row>
    <row r="82" spans="1:46" ht="18" customHeight="1">
      <c r="A82" s="4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40" t="s">
        <v>46</v>
      </c>
      <c r="R82" s="41"/>
      <c r="S82" s="41"/>
      <c r="T82" s="41"/>
      <c r="U82" s="41"/>
      <c r="V82" s="41"/>
      <c r="W82" s="41"/>
      <c r="X82" s="41"/>
      <c r="Y82" s="41"/>
      <c r="Z82" s="41"/>
      <c r="AA82" s="42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3"/>
      <c r="AS82" s="42"/>
      <c r="AT82" s="44"/>
    </row>
    <row r="83" spans="1:46" ht="18" customHeight="1">
      <c r="A83" s="4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4" t="s">
        <v>47</v>
      </c>
      <c r="R83" s="3"/>
      <c r="S83" s="3"/>
      <c r="T83" s="3"/>
      <c r="U83" s="3"/>
      <c r="V83" s="3"/>
      <c r="W83" s="3"/>
      <c r="X83" s="3"/>
      <c r="Y83" s="3"/>
      <c r="Z83" s="3"/>
      <c r="AA83" s="11" t="s">
        <v>48</v>
      </c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9"/>
      <c r="AS83" s="11"/>
      <c r="AT83" s="5"/>
    </row>
    <row r="84" spans="1:46" ht="18" customHeight="1">
      <c r="A84" s="4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5"/>
      <c r="R84" s="36"/>
      <c r="S84" s="36"/>
      <c r="T84" s="36"/>
      <c r="U84" s="36"/>
      <c r="V84" s="36"/>
      <c r="W84" s="36"/>
      <c r="X84" s="36"/>
      <c r="Y84" s="36"/>
      <c r="Z84" s="36"/>
      <c r="AA84" s="37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8" t="s">
        <v>36</v>
      </c>
      <c r="AS84" s="37">
        <f>G99</f>
        <v>33.92</v>
      </c>
      <c r="AT84" s="39" t="s">
        <v>49</v>
      </c>
    </row>
    <row r="85" spans="1:46" ht="18" customHeight="1">
      <c r="A85" s="4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4" t="s">
        <v>50</v>
      </c>
      <c r="R85" s="3"/>
      <c r="S85" s="3"/>
      <c r="T85" s="3"/>
      <c r="U85" s="3"/>
      <c r="V85" s="3"/>
      <c r="W85" s="3"/>
      <c r="X85" s="3"/>
      <c r="Y85" s="3"/>
      <c r="Z85" s="3"/>
      <c r="AA85" s="11" t="s">
        <v>51</v>
      </c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9"/>
      <c r="AS85" s="11"/>
      <c r="AT85" s="5"/>
    </row>
    <row r="86" spans="1:46" ht="18" customHeight="1">
      <c r="A86" s="4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4"/>
      <c r="R86" s="3"/>
      <c r="S86" s="3"/>
      <c r="T86" s="3"/>
      <c r="U86" s="3"/>
      <c r="V86" s="3"/>
      <c r="W86" s="3"/>
      <c r="X86" s="3"/>
      <c r="Y86" s="3"/>
      <c r="Z86" s="3"/>
      <c r="AA86" s="11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9" t="s">
        <v>36</v>
      </c>
      <c r="AS86" s="11">
        <f>G99</f>
        <v>33.92</v>
      </c>
      <c r="AT86" s="5" t="s">
        <v>49</v>
      </c>
    </row>
    <row r="87" spans="1:46" ht="18" customHeight="1">
      <c r="A87" s="4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40" t="s">
        <v>52</v>
      </c>
      <c r="R87" s="41"/>
      <c r="S87" s="41"/>
      <c r="T87" s="41"/>
      <c r="U87" s="41"/>
      <c r="V87" s="41"/>
      <c r="W87" s="41"/>
      <c r="X87" s="41"/>
      <c r="Y87" s="41"/>
      <c r="Z87" s="41"/>
      <c r="AA87" s="42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3"/>
      <c r="AS87" s="42"/>
      <c r="AT87" s="44"/>
    </row>
    <row r="88" spans="1:46" ht="18" customHeight="1">
      <c r="A88" s="4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4" t="s">
        <v>53</v>
      </c>
      <c r="R88" s="3"/>
      <c r="S88" s="3"/>
      <c r="T88" s="3"/>
      <c r="U88" s="3"/>
      <c r="V88" s="3"/>
      <c r="W88" s="3"/>
      <c r="X88" s="3"/>
      <c r="Y88" s="3"/>
      <c r="Z88" s="3"/>
      <c r="AA88" s="11" t="s">
        <v>54</v>
      </c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9"/>
      <c r="AS88" s="11"/>
      <c r="AT88" s="5"/>
    </row>
    <row r="89" spans="1:46" ht="18" customHeight="1">
      <c r="A89" s="4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5"/>
      <c r="R89" s="36"/>
      <c r="S89" s="36"/>
      <c r="T89" s="36"/>
      <c r="U89" s="36"/>
      <c r="V89" s="36"/>
      <c r="W89" s="36"/>
      <c r="X89" s="36"/>
      <c r="Y89" s="36"/>
      <c r="Z89" s="36"/>
      <c r="AA89" s="37" t="str">
        <f>"H = "&amp;ROUND(2.5,2)&amp;" m"</f>
        <v>H = 2.5 m</v>
      </c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8" t="s">
        <v>36</v>
      </c>
      <c r="AS89" s="37">
        <v>1</v>
      </c>
      <c r="AT89" s="39"/>
    </row>
    <row r="90" spans="1:46" ht="18" customHeight="1">
      <c r="A90" s="4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4" t="s">
        <v>55</v>
      </c>
      <c r="R90" s="3"/>
      <c r="S90" s="3"/>
      <c r="T90" s="3"/>
      <c r="U90" s="3"/>
      <c r="V90" s="3"/>
      <c r="W90" s="3"/>
      <c r="X90" s="3"/>
      <c r="Y90" s="3"/>
      <c r="Z90" s="3"/>
      <c r="AA90" s="11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9"/>
      <c r="AS90" s="11"/>
      <c r="AT90" s="5"/>
    </row>
    <row r="91" spans="1:46" ht="18" customHeight="1">
      <c r="A91" s="4"/>
      <c r="B91" s="3"/>
      <c r="C91" s="3" t="str">
        <f>"T1="&amp;G107</f>
        <v>T1=0.28</v>
      </c>
      <c r="D91" s="3"/>
      <c r="E91" s="3"/>
      <c r="F91" s="3" t="str">
        <f>"T2="&amp;G108</f>
        <v>T2=0.1</v>
      </c>
      <c r="G91" s="3"/>
      <c r="H91" s="3"/>
      <c r="I91" s="3" t="str">
        <f>"T3="&amp;G114</f>
        <v>T3=0.2</v>
      </c>
      <c r="J91" s="3"/>
      <c r="K91" s="3"/>
      <c r="L91" s="3" t="str">
        <f>"B1="&amp;G106</f>
        <v>B1=2.25</v>
      </c>
      <c r="M91" s="3"/>
      <c r="N91" s="3"/>
      <c r="O91" s="3" t="str">
        <f>"B2="&amp;G117</f>
        <v>B2=2.25</v>
      </c>
      <c r="P91" s="3"/>
      <c r="Q91" s="4"/>
      <c r="R91" s="3"/>
      <c r="S91" s="3"/>
      <c r="T91" s="3" t="s">
        <v>56</v>
      </c>
      <c r="U91" s="3"/>
      <c r="V91" s="3"/>
      <c r="W91" s="3"/>
      <c r="X91" s="3"/>
      <c r="Y91" s="3"/>
      <c r="Z91" s="3"/>
      <c r="AA91" s="11" t="str">
        <f>"① D"&amp;ROUND(0.15,220732880)*1000&amp;" mm"</f>
        <v>① D150 mm</v>
      </c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9" t="s">
        <v>36</v>
      </c>
      <c r="AS91" s="11">
        <v>2</v>
      </c>
      <c r="AT91" s="5"/>
    </row>
    <row r="92" spans="1:46" ht="18" customHeight="1">
      <c r="A92" s="4"/>
      <c r="B92" s="3"/>
      <c r="C92" s="3" t="str">
        <f>"B3="&amp;G115</f>
        <v>B3=0.99</v>
      </c>
      <c r="D92" s="3"/>
      <c r="E92" s="3"/>
      <c r="F92" s="3" t="str">
        <f>"B4="&amp;G113</f>
        <v>B4=0.87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45" t="s">
        <v>57</v>
      </c>
      <c r="R92" s="46"/>
      <c r="S92" s="46"/>
      <c r="T92" s="46"/>
      <c r="U92" s="46"/>
      <c r="V92" s="46"/>
      <c r="W92" s="46"/>
      <c r="X92" s="46"/>
      <c r="Y92" s="46"/>
      <c r="Z92" s="46"/>
      <c r="AA92" s="47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8"/>
      <c r="AS92" s="47"/>
      <c r="AT92" s="49"/>
    </row>
    <row r="93" spans="1:46" ht="18" customHeight="1">
      <c r="A93" s="4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4"/>
      <c r="R93" s="3"/>
      <c r="S93" s="3"/>
      <c r="T93" s="3"/>
      <c r="U93" s="3"/>
      <c r="V93" s="3"/>
      <c r="W93" s="3"/>
      <c r="X93" s="3"/>
      <c r="Y93" s="3"/>
      <c r="Z93" s="3"/>
      <c r="AA93" s="11" t="str">
        <f>"50 %"</f>
        <v>50 %</v>
      </c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9" t="s">
        <v>36</v>
      </c>
      <c r="AS93" s="11">
        <f>ROUND(50/100,2)</f>
        <v>0.5</v>
      </c>
      <c r="AT93" s="5"/>
    </row>
    <row r="94" spans="1:46" ht="18" customHeight="1">
      <c r="A94" s="4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4"/>
      <c r="R94" s="3"/>
      <c r="S94" s="3"/>
      <c r="T94" s="3"/>
      <c r="U94" s="3"/>
      <c r="V94" s="3"/>
      <c r="W94" s="3"/>
      <c r="X94" s="3"/>
      <c r="Y94" s="3"/>
      <c r="Z94" s="3"/>
      <c r="AA94" s="11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9"/>
      <c r="AS94" s="11"/>
      <c r="AT94" s="5"/>
    </row>
    <row r="95" spans="1:46" ht="18" customHeight="1">
      <c r="A95" s="4"/>
      <c r="B95" s="3" t="s">
        <v>8</v>
      </c>
      <c r="C95" s="3"/>
      <c r="D95" s="3"/>
      <c r="E95" s="3"/>
      <c r="F95" s="3"/>
      <c r="G95" s="27">
        <v>0.15</v>
      </c>
      <c r="H95" s="27"/>
      <c r="I95" s="27"/>
      <c r="J95" s="27">
        <v>0.15</v>
      </c>
      <c r="K95" s="27"/>
      <c r="L95" s="27"/>
      <c r="M95" s="27">
        <v>1</v>
      </c>
      <c r="N95" s="27"/>
      <c r="O95" s="3"/>
      <c r="P95" s="3"/>
      <c r="Q95" s="4"/>
      <c r="R95" s="3"/>
      <c r="S95" s="3"/>
      <c r="T95" s="3"/>
      <c r="U95" s="3"/>
      <c r="V95" s="3"/>
      <c r="W95" s="3"/>
      <c r="X95" s="3"/>
      <c r="Y95" s="3"/>
      <c r="Z95" s="3"/>
      <c r="AA95" s="11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9"/>
      <c r="AS95" s="11"/>
      <c r="AT95" s="5"/>
    </row>
    <row r="96" spans="1:46" ht="18" customHeight="1">
      <c r="A96" s="4"/>
      <c r="B96" s="3" t="s">
        <v>9</v>
      </c>
      <c r="C96" s="3"/>
      <c r="D96" s="3"/>
      <c r="E96" s="3"/>
      <c r="F96" s="3"/>
      <c r="G96" s="27">
        <v>0.19</v>
      </c>
      <c r="H96" s="27"/>
      <c r="I96" s="27"/>
      <c r="J96" s="27">
        <v>0.19</v>
      </c>
      <c r="K96" s="27"/>
      <c r="L96" s="27"/>
      <c r="M96" s="27"/>
      <c r="N96" s="27"/>
      <c r="O96" s="3"/>
      <c r="P96" s="3"/>
      <c r="Q96" s="4"/>
      <c r="R96" s="3"/>
      <c r="S96" s="3"/>
      <c r="T96" s="3"/>
      <c r="U96" s="3"/>
      <c r="V96" s="3"/>
      <c r="W96" s="3"/>
      <c r="X96" s="3"/>
      <c r="Y96" s="3"/>
      <c r="Z96" s="3"/>
      <c r="AA96" s="11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9"/>
      <c r="AS96" s="11"/>
      <c r="AT96" s="5"/>
    </row>
    <row r="97" spans="1:46" ht="18" customHeight="1">
      <c r="A97" s="4"/>
      <c r="B97" s="3" t="s">
        <v>10</v>
      </c>
      <c r="C97" s="3"/>
      <c r="D97" s="3"/>
      <c r="E97" s="3"/>
      <c r="F97" s="3"/>
      <c r="G97" s="27">
        <v>0</v>
      </c>
      <c r="H97" s="27"/>
      <c r="I97" s="27"/>
      <c r="J97" s="27"/>
      <c r="K97" s="27"/>
      <c r="L97" s="27"/>
      <c r="M97" s="27"/>
      <c r="N97" s="27"/>
      <c r="O97" s="3"/>
      <c r="P97" s="3"/>
      <c r="Q97" s="4"/>
      <c r="R97" s="3"/>
      <c r="S97" s="3"/>
      <c r="T97" s="3"/>
      <c r="U97" s="3"/>
      <c r="V97" s="3"/>
      <c r="W97" s="3"/>
      <c r="X97" s="3"/>
      <c r="Y97" s="3"/>
      <c r="Z97" s="3"/>
      <c r="AA97" s="11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9"/>
      <c r="AS97" s="11"/>
      <c r="AT97" s="5"/>
    </row>
    <row r="98" spans="1:46" ht="18" customHeight="1">
      <c r="A98" s="4"/>
      <c r="B98" s="3" t="s">
        <v>11</v>
      </c>
      <c r="C98" s="3"/>
      <c r="D98" s="3"/>
      <c r="E98" s="3"/>
      <c r="F98" s="3"/>
      <c r="G98" s="27">
        <v>0</v>
      </c>
      <c r="H98" s="27"/>
      <c r="I98" s="27"/>
      <c r="J98" s="27"/>
      <c r="K98" s="27"/>
      <c r="L98" s="27"/>
      <c r="M98" s="27"/>
      <c r="N98" s="27"/>
      <c r="O98" s="3"/>
      <c r="P98" s="3"/>
      <c r="Q98" s="4"/>
      <c r="R98" s="3"/>
      <c r="S98" s="3"/>
      <c r="T98" s="3"/>
      <c r="U98" s="3"/>
      <c r="V98" s="3"/>
      <c r="W98" s="3"/>
      <c r="X98" s="3"/>
      <c r="Y98" s="3"/>
      <c r="Z98" s="3"/>
      <c r="AA98" s="11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9"/>
      <c r="AS98" s="11"/>
      <c r="AT98" s="5"/>
    </row>
    <row r="99" spans="1:46" ht="18" customHeight="1">
      <c r="A99" s="4"/>
      <c r="B99" s="3" t="s">
        <v>12</v>
      </c>
      <c r="C99" s="3"/>
      <c r="D99" s="3"/>
      <c r="E99" s="3"/>
      <c r="F99" s="3"/>
      <c r="G99" s="27">
        <f>J99-G97-G98</f>
        <v>33.92</v>
      </c>
      <c r="H99" s="27"/>
      <c r="I99" s="27"/>
      <c r="J99" s="27">
        <v>33.92</v>
      </c>
      <c r="K99" s="27"/>
      <c r="L99" s="27"/>
      <c r="M99" s="27"/>
      <c r="N99" s="27"/>
      <c r="O99" s="3"/>
      <c r="P99" s="3"/>
      <c r="Q99" s="4"/>
      <c r="R99" s="3"/>
      <c r="S99" s="3"/>
      <c r="T99" s="3"/>
      <c r="U99" s="3"/>
      <c r="V99" s="3"/>
      <c r="W99" s="3"/>
      <c r="X99" s="3"/>
      <c r="Y99" s="3"/>
      <c r="Z99" s="3"/>
      <c r="AA99" s="11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9"/>
      <c r="AS99" s="11"/>
      <c r="AT99" s="5"/>
    </row>
    <row r="100" spans="1:46" ht="18" customHeight="1">
      <c r="A100" s="4"/>
      <c r="B100" s="3" t="s">
        <v>13</v>
      </c>
      <c r="C100" s="3"/>
      <c r="D100" s="3"/>
      <c r="E100" s="3"/>
      <c r="F100" s="3"/>
      <c r="G100" s="27">
        <v>2.5</v>
      </c>
      <c r="H100" s="27"/>
      <c r="I100" s="27"/>
      <c r="J100" s="27">
        <v>2.04</v>
      </c>
      <c r="K100" s="27"/>
      <c r="L100" s="27"/>
      <c r="M100" s="27"/>
      <c r="N100" s="27"/>
      <c r="O100" s="3"/>
      <c r="P100" s="3"/>
      <c r="Q100" s="4"/>
      <c r="R100" s="3"/>
      <c r="S100" s="3"/>
      <c r="T100" s="3"/>
      <c r="U100" s="3"/>
      <c r="V100" s="3"/>
      <c r="W100" s="3"/>
      <c r="X100" s="3"/>
      <c r="Y100" s="3"/>
      <c r="Z100" s="3"/>
      <c r="AA100" s="11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9"/>
      <c r="AS100" s="11"/>
      <c r="AT100" s="5"/>
    </row>
    <row r="101" spans="1:46" ht="18" customHeight="1">
      <c r="A101" s="4"/>
      <c r="B101" s="3" t="s">
        <v>14</v>
      </c>
      <c r="C101" s="3"/>
      <c r="D101" s="3"/>
      <c r="E101" s="3"/>
      <c r="F101" s="3"/>
      <c r="G101" s="27">
        <v>0.75</v>
      </c>
      <c r="H101" s="27"/>
      <c r="I101" s="27"/>
      <c r="J101" s="27"/>
      <c r="K101" s="27"/>
      <c r="L101" s="27"/>
      <c r="M101" s="27"/>
      <c r="N101" s="27"/>
      <c r="O101" s="3"/>
      <c r="P101" s="3"/>
      <c r="Q101" s="4"/>
      <c r="R101" s="3"/>
      <c r="S101" s="3"/>
      <c r="T101" s="3"/>
      <c r="U101" s="3"/>
      <c r="V101" s="3"/>
      <c r="W101" s="3"/>
      <c r="X101" s="3"/>
      <c r="Y101" s="3"/>
      <c r="Z101" s="3"/>
      <c r="AA101" s="11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9"/>
      <c r="AS101" s="11"/>
      <c r="AT101" s="5"/>
    </row>
    <row r="102" spans="1:46" ht="18" customHeight="1">
      <c r="A102" s="4"/>
      <c r="B102" s="3" t="s">
        <v>15</v>
      </c>
      <c r="C102" s="3"/>
      <c r="D102" s="3"/>
      <c r="E102" s="3"/>
      <c r="F102" s="3"/>
      <c r="G102" s="27">
        <v>0.3</v>
      </c>
      <c r="H102" s="27"/>
      <c r="I102" s="27"/>
      <c r="J102" s="27"/>
      <c r="K102" s="27"/>
      <c r="L102" s="27"/>
      <c r="M102" s="27"/>
      <c r="N102" s="27"/>
      <c r="O102" s="3"/>
      <c r="P102" s="3"/>
      <c r="Q102" s="4"/>
      <c r="R102" s="3"/>
      <c r="S102" s="3"/>
      <c r="T102" s="3"/>
      <c r="U102" s="3"/>
      <c r="V102" s="3"/>
      <c r="W102" s="3"/>
      <c r="X102" s="3"/>
      <c r="Y102" s="3"/>
      <c r="Z102" s="3"/>
      <c r="AA102" s="11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9"/>
      <c r="AS102" s="11"/>
      <c r="AT102" s="5"/>
    </row>
    <row r="103" spans="1:46" ht="18" customHeight="1">
      <c r="A103" s="4"/>
      <c r="B103" s="3" t="s">
        <v>16</v>
      </c>
      <c r="C103" s="3"/>
      <c r="D103" s="3"/>
      <c r="E103" s="3"/>
      <c r="F103" s="3"/>
      <c r="G103" s="27">
        <v>0</v>
      </c>
      <c r="H103" s="27"/>
      <c r="I103" s="27"/>
      <c r="J103" s="27"/>
      <c r="K103" s="27"/>
      <c r="L103" s="27"/>
      <c r="M103" s="27"/>
      <c r="N103" s="27"/>
      <c r="O103" s="3"/>
      <c r="P103" s="3"/>
      <c r="Q103" s="4"/>
      <c r="R103" s="3"/>
      <c r="S103" s="3"/>
      <c r="T103" s="3"/>
      <c r="U103" s="3"/>
      <c r="V103" s="3"/>
      <c r="W103" s="3"/>
      <c r="X103" s="3"/>
      <c r="Y103" s="3"/>
      <c r="Z103" s="3"/>
      <c r="AA103" s="11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9"/>
      <c r="AS103" s="11"/>
      <c r="AT103" s="5"/>
    </row>
    <row r="104" spans="1:46" ht="18" customHeight="1">
      <c r="A104" s="4"/>
      <c r="B104" s="3" t="s">
        <v>17</v>
      </c>
      <c r="C104" s="3"/>
      <c r="D104" s="3"/>
      <c r="E104" s="3"/>
      <c r="F104" s="3"/>
      <c r="G104" s="27">
        <v>0</v>
      </c>
      <c r="H104" s="27"/>
      <c r="I104" s="27"/>
      <c r="J104" s="27"/>
      <c r="K104" s="27"/>
      <c r="L104" s="27"/>
      <c r="M104" s="27"/>
      <c r="N104" s="27"/>
      <c r="O104" s="3"/>
      <c r="P104" s="3"/>
      <c r="Q104" s="4"/>
      <c r="R104" s="3"/>
      <c r="S104" s="3"/>
      <c r="T104" s="3"/>
      <c r="U104" s="3"/>
      <c r="V104" s="3"/>
      <c r="W104" s="3"/>
      <c r="X104" s="3"/>
      <c r="Y104" s="3"/>
      <c r="Z104" s="3"/>
      <c r="AA104" s="11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9"/>
      <c r="AS104" s="11"/>
      <c r="AT104" s="5"/>
    </row>
    <row r="105" spans="1:46" ht="18" customHeight="1">
      <c r="A105" s="4"/>
      <c r="B105" s="3" t="s">
        <v>18</v>
      </c>
      <c r="C105" s="3"/>
      <c r="D105" s="3"/>
      <c r="E105" s="3"/>
      <c r="F105" s="3"/>
      <c r="G105" s="27">
        <v>0</v>
      </c>
      <c r="H105" s="27"/>
      <c r="I105" s="27"/>
      <c r="J105" s="27"/>
      <c r="K105" s="27"/>
      <c r="L105" s="27"/>
      <c r="M105" s="27"/>
      <c r="N105" s="27"/>
      <c r="O105" s="3"/>
      <c r="P105" s="3"/>
      <c r="Q105" s="4"/>
      <c r="R105" s="3"/>
      <c r="S105" s="3"/>
      <c r="T105" s="3"/>
      <c r="U105" s="3"/>
      <c r="V105" s="3"/>
      <c r="W105" s="3"/>
      <c r="X105" s="3"/>
      <c r="Y105" s="3"/>
      <c r="Z105" s="3"/>
      <c r="AA105" s="11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9"/>
      <c r="AS105" s="11"/>
      <c r="AT105" s="5"/>
    </row>
    <row r="106" spans="1:46" ht="18" customHeight="1">
      <c r="A106" s="4"/>
      <c r="B106" s="3" t="s">
        <v>19</v>
      </c>
      <c r="C106" s="3"/>
      <c r="D106" s="3"/>
      <c r="E106" s="3"/>
      <c r="F106" s="3"/>
      <c r="G106" s="27">
        <f>ROUND(G101+2*G102*(G100-(G103+G104)),2)</f>
        <v>2.25</v>
      </c>
      <c r="H106" s="27"/>
      <c r="I106" s="27"/>
      <c r="J106" s="27"/>
      <c r="K106" s="27"/>
      <c r="L106" s="27"/>
      <c r="M106" s="27"/>
      <c r="N106" s="27"/>
      <c r="O106" s="3"/>
      <c r="P106" s="3"/>
      <c r="Q106" s="4"/>
      <c r="R106" s="3"/>
      <c r="S106" s="3"/>
      <c r="T106" s="3"/>
      <c r="U106" s="3"/>
      <c r="V106" s="3"/>
      <c r="W106" s="3"/>
      <c r="X106" s="3"/>
      <c r="Y106" s="3"/>
      <c r="Z106" s="3"/>
      <c r="AA106" s="11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9"/>
      <c r="AS106" s="11"/>
      <c r="AT106" s="5"/>
    </row>
    <row r="107" spans="1:46" ht="18" customHeight="1">
      <c r="A107" s="4"/>
      <c r="B107" s="3" t="s">
        <v>20</v>
      </c>
      <c r="C107" s="3"/>
      <c r="D107" s="3"/>
      <c r="E107" s="3"/>
      <c r="F107" s="3"/>
      <c r="G107" s="27">
        <v>0.28</v>
      </c>
      <c r="H107" s="27"/>
      <c r="I107" s="27"/>
      <c r="J107" s="27"/>
      <c r="K107" s="27"/>
      <c r="L107" s="27"/>
      <c r="M107" s="27"/>
      <c r="N107" s="27"/>
      <c r="O107" s="3"/>
      <c r="P107" s="3"/>
      <c r="Q107" s="4"/>
      <c r="R107" s="3"/>
      <c r="S107" s="3"/>
      <c r="T107" s="3"/>
      <c r="U107" s="3"/>
      <c r="V107" s="3"/>
      <c r="W107" s="3"/>
      <c r="X107" s="3"/>
      <c r="Y107" s="3"/>
      <c r="Z107" s="3"/>
      <c r="AA107" s="11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9"/>
      <c r="AS107" s="11"/>
      <c r="AT107" s="5"/>
    </row>
    <row r="108" spans="1:46" ht="18" customHeight="1">
      <c r="A108" s="4"/>
      <c r="B108" s="3" t="s">
        <v>21</v>
      </c>
      <c r="C108" s="3"/>
      <c r="D108" s="3"/>
      <c r="E108" s="3"/>
      <c r="F108" s="3"/>
      <c r="G108" s="27">
        <v>0.1</v>
      </c>
      <c r="H108" s="27"/>
      <c r="I108" s="27"/>
      <c r="J108" s="27"/>
      <c r="K108" s="27"/>
      <c r="L108" s="27"/>
      <c r="M108" s="27"/>
      <c r="N108" s="27"/>
      <c r="O108" s="3"/>
      <c r="P108" s="3"/>
      <c r="Q108" s="4"/>
      <c r="R108" s="3"/>
      <c r="S108" s="3"/>
      <c r="T108" s="3"/>
      <c r="U108" s="3"/>
      <c r="V108" s="3"/>
      <c r="W108" s="3"/>
      <c r="X108" s="3"/>
      <c r="Y108" s="3"/>
      <c r="Z108" s="3"/>
      <c r="AA108" s="11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9"/>
      <c r="AS108" s="11"/>
      <c r="AT108" s="5"/>
    </row>
    <row r="109" spans="1:46" ht="18" customHeight="1">
      <c r="A109" s="4"/>
      <c r="B109" s="3" t="s">
        <v>22</v>
      </c>
      <c r="C109" s="3"/>
      <c r="D109" s="3"/>
      <c r="E109" s="3"/>
      <c r="F109" s="3"/>
      <c r="G109" s="27">
        <v>0.1</v>
      </c>
      <c r="H109" s="27"/>
      <c r="I109" s="27"/>
      <c r="J109" s="27"/>
      <c r="K109" s="27"/>
      <c r="L109" s="27"/>
      <c r="M109" s="27"/>
      <c r="N109" s="27"/>
      <c r="O109" s="3"/>
      <c r="P109" s="3"/>
      <c r="Q109" s="4"/>
      <c r="R109" s="3"/>
      <c r="S109" s="3"/>
      <c r="T109" s="3"/>
      <c r="U109" s="3"/>
      <c r="V109" s="3"/>
      <c r="W109" s="3"/>
      <c r="X109" s="3"/>
      <c r="Y109" s="3"/>
      <c r="Z109" s="3"/>
      <c r="AA109" s="11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9"/>
      <c r="AS109" s="11"/>
      <c r="AT109" s="5"/>
    </row>
    <row r="110" spans="1:46" ht="18" customHeight="1">
      <c r="A110" s="4"/>
      <c r="B110" s="3" t="s">
        <v>23</v>
      </c>
      <c r="C110" s="3"/>
      <c r="D110" s="3"/>
      <c r="E110" s="3"/>
      <c r="F110" s="3"/>
      <c r="G110" s="27">
        <v>0</v>
      </c>
      <c r="H110" s="27"/>
      <c r="I110" s="27"/>
      <c r="J110" s="27"/>
      <c r="K110" s="27"/>
      <c r="L110" s="27"/>
      <c r="M110" s="27"/>
      <c r="N110" s="27"/>
      <c r="O110" s="3"/>
      <c r="P110" s="3"/>
      <c r="Q110" s="4"/>
      <c r="R110" s="3"/>
      <c r="S110" s="3"/>
      <c r="T110" s="3"/>
      <c r="U110" s="3"/>
      <c r="V110" s="3"/>
      <c r="W110" s="3"/>
      <c r="X110" s="3"/>
      <c r="Y110" s="3"/>
      <c r="Z110" s="3"/>
      <c r="AA110" s="11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9"/>
      <c r="AS110" s="11"/>
      <c r="AT110" s="5"/>
    </row>
    <row r="111" spans="1:46" ht="18" customHeight="1">
      <c r="A111" s="4"/>
      <c r="B111" s="3" t="s">
        <v>24</v>
      </c>
      <c r="C111" s="3"/>
      <c r="D111" s="3"/>
      <c r="E111" s="3"/>
      <c r="F111" s="3"/>
      <c r="G111" s="27">
        <f>ROUND(G101+2*G102*G110,2)</f>
        <v>0.75</v>
      </c>
      <c r="H111" s="27"/>
      <c r="I111" s="27"/>
      <c r="J111" s="27"/>
      <c r="K111" s="27"/>
      <c r="L111" s="27"/>
      <c r="M111" s="27"/>
      <c r="N111" s="27"/>
      <c r="O111" s="3"/>
      <c r="P111" s="3"/>
      <c r="Q111" s="4"/>
      <c r="R111" s="3"/>
      <c r="S111" s="3"/>
      <c r="T111" s="3"/>
      <c r="U111" s="3"/>
      <c r="V111" s="3"/>
      <c r="W111" s="3"/>
      <c r="X111" s="3"/>
      <c r="Y111" s="3"/>
      <c r="Z111" s="3"/>
      <c r="AA111" s="11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9"/>
      <c r="AS111" s="11"/>
      <c r="AT111" s="5"/>
    </row>
    <row r="112" spans="1:46" ht="18" customHeight="1">
      <c r="A112" s="4"/>
      <c r="B112" s="3" t="s">
        <v>25</v>
      </c>
      <c r="C112" s="3"/>
      <c r="D112" s="3"/>
      <c r="E112" s="3"/>
      <c r="F112" s="3"/>
      <c r="G112" s="27">
        <f>ROUND(G108+G96/2,2)</f>
        <v>0.2</v>
      </c>
      <c r="H112" s="27"/>
      <c r="I112" s="27"/>
      <c r="J112" s="27"/>
      <c r="K112" s="27"/>
      <c r="L112" s="27"/>
      <c r="M112" s="27"/>
      <c r="N112" s="27"/>
      <c r="O112" s="3"/>
      <c r="P112" s="3"/>
      <c r="Q112" s="4"/>
      <c r="R112" s="3"/>
      <c r="S112" s="3"/>
      <c r="T112" s="3"/>
      <c r="U112" s="3"/>
      <c r="V112" s="3"/>
      <c r="W112" s="3"/>
      <c r="X112" s="3"/>
      <c r="Y112" s="3"/>
      <c r="Z112" s="3"/>
      <c r="AA112" s="11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9"/>
      <c r="AS112" s="11"/>
      <c r="AT112" s="5"/>
    </row>
    <row r="113" spans="1:46" ht="18" customHeight="1">
      <c r="A113" s="4"/>
      <c r="B113" s="3" t="s">
        <v>26</v>
      </c>
      <c r="C113" s="3"/>
      <c r="D113" s="3"/>
      <c r="E113" s="3"/>
      <c r="F113" s="3"/>
      <c r="G113" s="27">
        <f>ROUND(G111+2*G102*G112,2)</f>
        <v>0.87</v>
      </c>
      <c r="H113" s="27"/>
      <c r="I113" s="27"/>
      <c r="J113" s="27"/>
      <c r="K113" s="27"/>
      <c r="L113" s="27"/>
      <c r="M113" s="27"/>
      <c r="N113" s="27"/>
      <c r="O113" s="3"/>
      <c r="P113" s="3"/>
      <c r="Q113" s="4"/>
      <c r="R113" s="3"/>
      <c r="S113" s="3"/>
      <c r="T113" s="3"/>
      <c r="U113" s="3"/>
      <c r="V113" s="3"/>
      <c r="W113" s="3"/>
      <c r="X113" s="3"/>
      <c r="Y113" s="3"/>
      <c r="Z113" s="3"/>
      <c r="AA113" s="11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9"/>
      <c r="AS113" s="11"/>
      <c r="AT113" s="5"/>
    </row>
    <row r="114" spans="1:46" ht="18" customHeight="1">
      <c r="A114" s="4"/>
      <c r="B114" s="3" t="s">
        <v>27</v>
      </c>
      <c r="C114" s="3"/>
      <c r="D114" s="3"/>
      <c r="E114" s="3"/>
      <c r="F114" s="3"/>
      <c r="G114" s="27">
        <f>ROUND(G109+G96/2,2)</f>
        <v>0.2</v>
      </c>
      <c r="H114" s="27"/>
      <c r="I114" s="27"/>
      <c r="J114" s="27"/>
      <c r="K114" s="27"/>
      <c r="L114" s="27"/>
      <c r="M114" s="27"/>
      <c r="N114" s="27"/>
      <c r="O114" s="3"/>
      <c r="P114" s="3"/>
      <c r="Q114" s="4"/>
      <c r="R114" s="3"/>
      <c r="S114" s="3"/>
      <c r="T114" s="3"/>
      <c r="U114" s="3"/>
      <c r="V114" s="3"/>
      <c r="W114" s="3"/>
      <c r="X114" s="3"/>
      <c r="Y114" s="3"/>
      <c r="Z114" s="3"/>
      <c r="AA114" s="11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9"/>
      <c r="AS114" s="11"/>
      <c r="AT114" s="5"/>
    </row>
    <row r="115" spans="1:46" ht="18" customHeight="1">
      <c r="A115" s="4"/>
      <c r="B115" s="3" t="s">
        <v>28</v>
      </c>
      <c r="C115" s="3"/>
      <c r="D115" s="3"/>
      <c r="E115" s="3"/>
      <c r="F115" s="3"/>
      <c r="G115" s="27">
        <f>ROUND(G113+2*G102*G114,2)</f>
        <v>0.99</v>
      </c>
      <c r="H115" s="27"/>
      <c r="I115" s="27"/>
      <c r="J115" s="27"/>
      <c r="K115" s="27"/>
      <c r="L115" s="27"/>
      <c r="M115" s="27"/>
      <c r="N115" s="27"/>
      <c r="O115" s="3"/>
      <c r="P115" s="3"/>
      <c r="Q115" s="4"/>
      <c r="R115" s="3"/>
      <c r="S115" s="3"/>
      <c r="T115" s="3"/>
      <c r="U115" s="3"/>
      <c r="V115" s="3"/>
      <c r="W115" s="3"/>
      <c r="X115" s="3"/>
      <c r="Y115" s="3"/>
      <c r="Z115" s="3"/>
      <c r="AA115" s="11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9"/>
      <c r="AS115" s="11"/>
      <c r="AT115" s="5"/>
    </row>
    <row r="116" spans="1:46" ht="18" customHeight="1">
      <c r="A116" s="4"/>
      <c r="B116" s="3" t="s">
        <v>29</v>
      </c>
      <c r="C116" s="3"/>
      <c r="D116" s="3"/>
      <c r="E116" s="3"/>
      <c r="F116" s="3"/>
      <c r="G116" s="27">
        <f>G100-G112-G103-G104-G105</f>
        <v>2.3</v>
      </c>
      <c r="H116" s="27"/>
      <c r="I116" s="27"/>
      <c r="J116" s="27"/>
      <c r="K116" s="27"/>
      <c r="L116" s="27"/>
      <c r="M116" s="27"/>
      <c r="N116" s="27"/>
      <c r="O116" s="3"/>
      <c r="P116" s="3"/>
      <c r="Q116" s="4"/>
      <c r="R116" s="3"/>
      <c r="S116" s="3"/>
      <c r="T116" s="3"/>
      <c r="U116" s="3"/>
      <c r="V116" s="3"/>
      <c r="W116" s="3"/>
      <c r="X116" s="3"/>
      <c r="Y116" s="3"/>
      <c r="Z116" s="3"/>
      <c r="AA116" s="11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9"/>
      <c r="AS116" s="11"/>
      <c r="AT116" s="5"/>
    </row>
    <row r="117" spans="1:46" ht="18" customHeight="1">
      <c r="A117" s="4"/>
      <c r="B117" s="3" t="s">
        <v>30</v>
      </c>
      <c r="C117" s="3"/>
      <c r="D117" s="3"/>
      <c r="E117" s="3"/>
      <c r="F117" s="3"/>
      <c r="G117" s="27">
        <f>ROUND(G113+2*G102*G116,2)</f>
        <v>2.25</v>
      </c>
      <c r="H117" s="27"/>
      <c r="I117" s="27"/>
      <c r="J117" s="27"/>
      <c r="K117" s="27"/>
      <c r="L117" s="27"/>
      <c r="M117" s="27"/>
      <c r="N117" s="27"/>
      <c r="O117" s="3"/>
      <c r="P117" s="3"/>
      <c r="Q117" s="4"/>
      <c r="R117" s="3"/>
      <c r="S117" s="3"/>
      <c r="T117" s="3"/>
      <c r="U117" s="3"/>
      <c r="V117" s="3"/>
      <c r="W117" s="3"/>
      <c r="X117" s="3"/>
      <c r="Y117" s="3"/>
      <c r="Z117" s="3"/>
      <c r="AA117" s="11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9"/>
      <c r="AS117" s="11"/>
      <c r="AT117" s="5"/>
    </row>
    <row r="118" spans="1:46" ht="18" customHeight="1">
      <c r="A118" s="4"/>
      <c r="B118" s="3" t="s">
        <v>31</v>
      </c>
      <c r="C118" s="3"/>
      <c r="D118" s="3"/>
      <c r="E118" s="3"/>
      <c r="F118" s="3"/>
      <c r="G118" s="27">
        <f>G100-G96-G108</f>
        <v>2.21</v>
      </c>
      <c r="H118" s="27"/>
      <c r="I118" s="27"/>
      <c r="J118" s="27"/>
      <c r="K118" s="27"/>
      <c r="L118" s="27"/>
      <c r="M118" s="27"/>
      <c r="N118" s="27"/>
      <c r="O118" s="3"/>
      <c r="P118" s="3"/>
      <c r="Q118" s="4"/>
      <c r="R118" s="3"/>
      <c r="S118" s="3"/>
      <c r="T118" s="3"/>
      <c r="U118" s="3"/>
      <c r="V118" s="3"/>
      <c r="W118" s="3"/>
      <c r="X118" s="3"/>
      <c r="Y118" s="3"/>
      <c r="Z118" s="3"/>
      <c r="AA118" s="11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9"/>
      <c r="AS118" s="11"/>
      <c r="AT118" s="5"/>
    </row>
    <row r="119" spans="1:46" ht="18" customHeight="1">
      <c r="A119" s="4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4"/>
      <c r="R119" s="3"/>
      <c r="S119" s="3"/>
      <c r="T119" s="3"/>
      <c r="U119" s="3"/>
      <c r="V119" s="3"/>
      <c r="W119" s="3"/>
      <c r="X119" s="3"/>
      <c r="Y119" s="3"/>
      <c r="Z119" s="3"/>
      <c r="AA119" s="11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9"/>
      <c r="AS119" s="11"/>
      <c r="AT119" s="5"/>
    </row>
    <row r="120" spans="1:46" ht="18" customHeight="1">
      <c r="A120" s="4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4"/>
      <c r="R120" s="3"/>
      <c r="S120" s="3"/>
      <c r="T120" s="3"/>
      <c r="U120" s="3"/>
      <c r="V120" s="3"/>
      <c r="W120" s="3"/>
      <c r="X120" s="3"/>
      <c r="Y120" s="3"/>
      <c r="Z120" s="3"/>
      <c r="AA120" s="11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9"/>
      <c r="AS120" s="11"/>
      <c r="AT120" s="5"/>
    </row>
    <row r="121" spans="1:46" ht="18" customHeight="1">
      <c r="A121" s="4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4"/>
      <c r="R121" s="3"/>
      <c r="S121" s="3"/>
      <c r="T121" s="3"/>
      <c r="U121" s="3"/>
      <c r="V121" s="3"/>
      <c r="W121" s="3"/>
      <c r="X121" s="3"/>
      <c r="Y121" s="3"/>
      <c r="Z121" s="3"/>
      <c r="AA121" s="11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9"/>
      <c r="AS121" s="11"/>
      <c r="AT121" s="5"/>
    </row>
    <row r="122" spans="1:46" ht="18" customHeight="1">
      <c r="A122" s="4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4"/>
      <c r="R122" s="3"/>
      <c r="S122" s="3"/>
      <c r="T122" s="3"/>
      <c r="U122" s="3"/>
      <c r="V122" s="3"/>
      <c r="W122" s="3"/>
      <c r="X122" s="3"/>
      <c r="Y122" s="3"/>
      <c r="Z122" s="3"/>
      <c r="AA122" s="11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9"/>
      <c r="AS122" s="11"/>
      <c r="AT122" s="5"/>
    </row>
    <row r="123" spans="1:46" ht="18" customHeight="1">
      <c r="A123" s="4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4"/>
      <c r="R123" s="3"/>
      <c r="S123" s="3"/>
      <c r="T123" s="3"/>
      <c r="U123" s="3"/>
      <c r="V123" s="3"/>
      <c r="W123" s="3"/>
      <c r="X123" s="3"/>
      <c r="Y123" s="3"/>
      <c r="Z123" s="3"/>
      <c r="AA123" s="11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9"/>
      <c r="AS123" s="11"/>
      <c r="AT123" s="5"/>
    </row>
    <row r="124" spans="1:46" ht="18" customHeight="1">
      <c r="A124" s="4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4"/>
      <c r="R124" s="3"/>
      <c r="S124" s="3"/>
      <c r="T124" s="3"/>
      <c r="U124" s="3"/>
      <c r="V124" s="3"/>
      <c r="W124" s="3"/>
      <c r="X124" s="3"/>
      <c r="Y124" s="3"/>
      <c r="Z124" s="3"/>
      <c r="AA124" s="11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9"/>
      <c r="AS124" s="11"/>
      <c r="AT124" s="5"/>
    </row>
    <row r="125" spans="1:46" ht="18" customHeight="1">
      <c r="A125" s="4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4"/>
      <c r="R125" s="3"/>
      <c r="S125" s="3"/>
      <c r="T125" s="3"/>
      <c r="U125" s="3"/>
      <c r="V125" s="3"/>
      <c r="W125" s="3"/>
      <c r="X125" s="3"/>
      <c r="Y125" s="3"/>
      <c r="Z125" s="3"/>
      <c r="AA125" s="11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9"/>
      <c r="AS125" s="11"/>
      <c r="AT125" s="5"/>
    </row>
    <row r="126" spans="1:46" ht="18" customHeight="1">
      <c r="A126" s="4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4"/>
      <c r="R126" s="3"/>
      <c r="S126" s="3"/>
      <c r="T126" s="3"/>
      <c r="U126" s="3"/>
      <c r="V126" s="3"/>
      <c r="W126" s="3"/>
      <c r="X126" s="3"/>
      <c r="Y126" s="3"/>
      <c r="Z126" s="3"/>
      <c r="AA126" s="11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9"/>
      <c r="AS126" s="11"/>
      <c r="AT126" s="5"/>
    </row>
    <row r="127" spans="1:46" ht="18" customHeight="1">
      <c r="A127" s="4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4"/>
      <c r="R127" s="3"/>
      <c r="S127" s="3"/>
      <c r="T127" s="3"/>
      <c r="U127" s="3"/>
      <c r="V127" s="3"/>
      <c r="W127" s="3"/>
      <c r="X127" s="3"/>
      <c r="Y127" s="3"/>
      <c r="Z127" s="3"/>
      <c r="AA127" s="11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9"/>
      <c r="AS127" s="11"/>
      <c r="AT127" s="5"/>
    </row>
    <row r="128" spans="1:46" ht="18" customHeight="1">
      <c r="A128" s="4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4"/>
      <c r="R128" s="3"/>
      <c r="S128" s="3"/>
      <c r="T128" s="3"/>
      <c r="U128" s="3"/>
      <c r="V128" s="3"/>
      <c r="W128" s="3"/>
      <c r="X128" s="3"/>
      <c r="Y128" s="3"/>
      <c r="Z128" s="3"/>
      <c r="AA128" s="11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9"/>
      <c r="AS128" s="11"/>
      <c r="AT128" s="5"/>
    </row>
    <row r="129" spans="1:46" ht="18" customHeight="1">
      <c r="A129" s="4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4"/>
      <c r="R129" s="3"/>
      <c r="S129" s="3"/>
      <c r="T129" s="3"/>
      <c r="U129" s="3"/>
      <c r="V129" s="3"/>
      <c r="W129" s="3"/>
      <c r="X129" s="3"/>
      <c r="Y129" s="3"/>
      <c r="Z129" s="3"/>
      <c r="AA129" s="11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9"/>
      <c r="AS129" s="11"/>
      <c r="AT129" s="5"/>
    </row>
    <row r="130" spans="1:46" ht="18" customHeight="1">
      <c r="A130" s="4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4"/>
      <c r="R130" s="3"/>
      <c r="S130" s="3"/>
      <c r="T130" s="3"/>
      <c r="U130" s="3"/>
      <c r="V130" s="3"/>
      <c r="W130" s="3"/>
      <c r="X130" s="3"/>
      <c r="Y130" s="3"/>
      <c r="Z130" s="3"/>
      <c r="AA130" s="11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9"/>
      <c r="AS130" s="11"/>
      <c r="AT130" s="5"/>
    </row>
    <row r="131" spans="1:46" ht="18" customHeight="1">
      <c r="A131" s="4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4"/>
      <c r="R131" s="3"/>
      <c r="S131" s="3"/>
      <c r="T131" s="3"/>
      <c r="U131" s="3"/>
      <c r="V131" s="3"/>
      <c r="W131" s="3"/>
      <c r="X131" s="3"/>
      <c r="Y131" s="3"/>
      <c r="Z131" s="3"/>
      <c r="AA131" s="11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9"/>
      <c r="AS131" s="11"/>
      <c r="AT131" s="5"/>
    </row>
    <row r="132" spans="1:46" ht="18" customHeight="1">
      <c r="A132" s="6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6"/>
      <c r="R132" s="7"/>
      <c r="S132" s="7"/>
      <c r="T132" s="7"/>
      <c r="U132" s="7"/>
      <c r="V132" s="7"/>
      <c r="W132" s="7"/>
      <c r="X132" s="7"/>
      <c r="Y132" s="7"/>
      <c r="Z132" s="7"/>
      <c r="AA132" s="12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10"/>
      <c r="AS132" s="12"/>
      <c r="AT132" s="8"/>
    </row>
    <row r="133" spans="1:46" ht="18" customHeight="1">
      <c r="A133" s="2" t="s">
        <v>0</v>
      </c>
      <c r="B133" s="1"/>
      <c r="C133" s="1"/>
      <c r="D133" s="1"/>
      <c r="E133" s="1" t="s">
        <v>59</v>
      </c>
      <c r="F133" s="1"/>
      <c r="G133" s="1"/>
      <c r="H133" s="1"/>
      <c r="I133" s="1"/>
      <c r="J133" s="1"/>
      <c r="K133" s="1"/>
      <c r="L133" s="1"/>
      <c r="M133" s="1"/>
      <c r="N133" s="1"/>
      <c r="O133" s="1" t="s">
        <v>2</v>
      </c>
      <c r="P133" s="1" t="str">
        <f>ROUND(40.105274,2)&amp;"m"</f>
        <v>40.11m</v>
      </c>
      <c r="Q133" s="1" t="s">
        <v>3</v>
      </c>
      <c r="R133" s="1"/>
      <c r="S133" s="1"/>
      <c r="T133" s="1"/>
      <c r="U133" s="1"/>
      <c r="V133" s="1"/>
      <c r="W133" s="1"/>
      <c r="X133" s="1"/>
      <c r="Y133" s="1"/>
      <c r="Z133" s="1"/>
      <c r="AA133" s="1" t="s">
        <v>4</v>
      </c>
      <c r="AB133" s="1"/>
      <c r="AC133" s="1"/>
      <c r="AD133" s="1" t="str">
        <f>ROUND(0,2)&amp;"m ~ "&amp;ROUND(40.105274,2)&amp;"m"</f>
        <v>0m ~ 40.11m</v>
      </c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</row>
    <row r="134" spans="1:46" ht="18" customHeight="1">
      <c r="A134" s="13" t="s">
        <v>60</v>
      </c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 t="str">
        <f>"平均土被り="&amp;G184&amp;"M"</f>
        <v>平均土被り=6.21M</v>
      </c>
      <c r="N134" s="14"/>
      <c r="O134" s="14"/>
      <c r="P134" s="28" t="str">
        <f>"L="&amp;G165&amp;"M"</f>
        <v>L=40.11M</v>
      </c>
      <c r="Q134" s="15" t="s">
        <v>5</v>
      </c>
      <c r="R134" s="16"/>
      <c r="S134" s="16"/>
      <c r="T134" s="16"/>
      <c r="U134" s="16"/>
      <c r="V134" s="16"/>
      <c r="W134" s="16"/>
      <c r="X134" s="16"/>
      <c r="Y134" s="16"/>
      <c r="Z134" s="16"/>
      <c r="AA134" s="17" t="s">
        <v>6</v>
      </c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8"/>
      <c r="AS134" s="17" t="s">
        <v>7</v>
      </c>
      <c r="AT134" s="19"/>
    </row>
    <row r="135" spans="1:46" ht="18" customHeight="1">
      <c r="A135" s="20"/>
      <c r="B135" s="21"/>
      <c r="C135" s="21" t="str">
        <f>"H="&amp;G166&amp;"m,D"&amp;G161*1000&amp;"mm,人力,非舗装"</f>
        <v>H=6.5m,D150mm,人力,非舗装</v>
      </c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9"/>
      <c r="Q135" s="22"/>
      <c r="R135" s="23"/>
      <c r="S135" s="23"/>
      <c r="T135" s="23"/>
      <c r="U135" s="23"/>
      <c r="V135" s="23"/>
      <c r="W135" s="23"/>
      <c r="X135" s="23"/>
      <c r="Y135" s="23"/>
      <c r="Z135" s="23"/>
      <c r="AA135" s="24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5"/>
      <c r="AS135" s="24"/>
      <c r="AT135" s="26"/>
    </row>
    <row r="136" spans="1:46" ht="18" customHeight="1">
      <c r="A136" s="4" t="s">
        <v>33</v>
      </c>
      <c r="B136" s="3"/>
      <c r="C136" s="3"/>
      <c r="D136" s="3"/>
      <c r="E136" s="3"/>
      <c r="F136" s="3" t="str">
        <f>"= 平均土被り＋管径+T2 = "&amp;J166&amp;"M"</f>
        <v>= 平均土被り＋管径+T2 = 6.22M</v>
      </c>
      <c r="G136" s="3"/>
      <c r="H136" s="3"/>
      <c r="I136" s="3"/>
      <c r="J136" s="3"/>
      <c r="K136" s="3"/>
      <c r="L136" s="3"/>
      <c r="M136" s="3"/>
      <c r="N136" s="3"/>
      <c r="O136" s="3" t="str">
        <f>"=&gt; "&amp;G166</f>
        <v>=&gt; 6.5</v>
      </c>
      <c r="P136" s="3"/>
      <c r="Q136" s="30" t="s">
        <v>34</v>
      </c>
      <c r="R136" s="31"/>
      <c r="S136" s="31"/>
      <c r="T136" s="31"/>
      <c r="U136" s="31"/>
      <c r="V136" s="31"/>
      <c r="W136" s="31"/>
      <c r="X136" s="31"/>
      <c r="Y136" s="31"/>
      <c r="Z136" s="31"/>
      <c r="AA136" s="32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3"/>
      <c r="AS136" s="32"/>
      <c r="AT136" s="34"/>
    </row>
    <row r="137" spans="1:46" ht="18" customHeight="1">
      <c r="A137" s="4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4" t="s">
        <v>35</v>
      </c>
      <c r="R137" s="3"/>
      <c r="S137" s="3"/>
      <c r="T137" s="3"/>
      <c r="U137" s="3"/>
      <c r="V137" s="3"/>
      <c r="W137" s="3"/>
      <c r="X137" s="3"/>
      <c r="Y137" s="3"/>
      <c r="Z137" s="3"/>
      <c r="AA137" s="11" t="str">
        <f>"( "&amp;G172&amp;" + "&amp;G167&amp;" ) x 0.5 x "&amp;G166-G169-G170&amp;" x "&amp;G165&amp;"m"</f>
        <v>( 4.65 + 0.75 ) x 0.5 x 6.5 x 40.11m</v>
      </c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9"/>
      <c r="AS137" s="11"/>
      <c r="AT137" s="5"/>
    </row>
    <row r="138" spans="1:46" ht="18" customHeight="1">
      <c r="A138" s="4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5"/>
      <c r="R138" s="36"/>
      <c r="S138" s="36"/>
      <c r="T138" s="36"/>
      <c r="U138" s="36"/>
      <c r="V138" s="36"/>
      <c r="W138" s="36"/>
      <c r="X138" s="36"/>
      <c r="Y138" s="36"/>
      <c r="Z138" s="36"/>
      <c r="AA138" s="37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8" t="s">
        <v>36</v>
      </c>
      <c r="AS138" s="37">
        <f>ROUND((G172+G167)*0.5*(G166-G169-G170)*G165,2)</f>
        <v>703.93</v>
      </c>
      <c r="AT138" s="39" t="s">
        <v>37</v>
      </c>
    </row>
    <row r="139" spans="1:46" ht="18" customHeight="1">
      <c r="A139" s="4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4" t="s">
        <v>38</v>
      </c>
      <c r="R139" s="3"/>
      <c r="S139" s="3"/>
      <c r="T139" s="3"/>
      <c r="U139" s="3"/>
      <c r="V139" s="3"/>
      <c r="W139" s="3"/>
      <c r="X139" s="3"/>
      <c r="Y139" s="3"/>
      <c r="Z139" s="3"/>
      <c r="AA139" s="11" t="s">
        <v>39</v>
      </c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9"/>
      <c r="AS139" s="11"/>
      <c r="AT139" s="5"/>
    </row>
    <row r="140" spans="1:46" ht="18" customHeight="1">
      <c r="A140" s="4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4"/>
      <c r="R140" s="3"/>
      <c r="S140" s="3"/>
      <c r="T140" s="3"/>
      <c r="U140" s="3"/>
      <c r="V140" s="3"/>
      <c r="W140" s="3"/>
      <c r="X140" s="3"/>
      <c r="Y140" s="3"/>
      <c r="Z140" s="3"/>
      <c r="AA140" s="11" t="str">
        <f>"("&amp;G183&amp;"+"&amp;G181&amp;") x 0.5 x "&amp;G182-G180&amp;" x "&amp;G165&amp;"m"</f>
        <v>(4.65+0.99) x 0.5 x 6.1 x 40.11m</v>
      </c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9" t="s">
        <v>36</v>
      </c>
      <c r="AS140" s="11">
        <f>ROUND((G183+G181)*0.5*(G182-G180)*G165,2)</f>
        <v>689.97</v>
      </c>
      <c r="AT140" s="5" t="s">
        <v>37</v>
      </c>
    </row>
    <row r="141" spans="1:46" ht="18" customHeight="1">
      <c r="A141" s="4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4"/>
      <c r="R141" s="3"/>
      <c r="S141" s="3"/>
      <c r="T141" s="3"/>
      <c r="U141" s="3"/>
      <c r="V141" s="3"/>
      <c r="W141" s="3"/>
      <c r="X141" s="3"/>
      <c r="Y141" s="3"/>
      <c r="Z141" s="3"/>
      <c r="AA141" s="11" t="s">
        <v>40</v>
      </c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9"/>
      <c r="AS141" s="11"/>
      <c r="AT141" s="5"/>
    </row>
    <row r="142" spans="1:46" ht="18" customHeight="1">
      <c r="A142" s="4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4"/>
      <c r="R142" s="3"/>
      <c r="S142" s="3"/>
      <c r="T142" s="3"/>
      <c r="U142" s="3"/>
      <c r="V142" s="3"/>
      <c r="W142" s="3"/>
      <c r="X142" s="3"/>
      <c r="Y142" s="3"/>
      <c r="Z142" s="3"/>
      <c r="AA142" s="11" t="str">
        <f>"(("&amp;G181&amp;"+"&amp;G179&amp;")x0.5x"&amp;G180&amp;" - (PI/4x"&amp;G162&amp;"^2/2)) x "&amp;G165&amp;"m"</f>
        <v>((0.99+0.87)x0.5x0.2 - (PI/4x0.19^2/2)) x 40.11m</v>
      </c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9" t="s">
        <v>36</v>
      </c>
      <c r="AS142" s="11">
        <f>ROUND(((G181+G179)*0.5*G180-(PI()/4*G162^2/2))*G165,2)</f>
        <v>6.89</v>
      </c>
      <c r="AT142" s="5" t="s">
        <v>37</v>
      </c>
    </row>
    <row r="143" spans="1:46" ht="18" customHeight="1">
      <c r="A143" s="4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5"/>
      <c r="R143" s="36"/>
      <c r="S143" s="36"/>
      <c r="T143" s="36"/>
      <c r="U143" s="36"/>
      <c r="V143" s="36"/>
      <c r="W143" s="36"/>
      <c r="X143" s="36"/>
      <c r="Y143" s="36"/>
      <c r="Z143" s="36"/>
      <c r="AA143" s="37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8" t="s">
        <v>36</v>
      </c>
      <c r="AS143" s="37">
        <f>AS140+AS142</f>
        <v>696.86</v>
      </c>
      <c r="AT143" s="39" t="s">
        <v>37</v>
      </c>
    </row>
    <row r="144" spans="1:46" ht="18" customHeight="1">
      <c r="A144" s="4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4" t="s">
        <v>41</v>
      </c>
      <c r="R144" s="3"/>
      <c r="S144" s="3"/>
      <c r="T144" s="3"/>
      <c r="U144" s="3"/>
      <c r="V144" s="3"/>
      <c r="W144" s="3"/>
      <c r="X144" s="3"/>
      <c r="Y144" s="3"/>
      <c r="Z144" s="3"/>
      <c r="AA144" s="11" t="s">
        <v>42</v>
      </c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9" t="s">
        <v>36</v>
      </c>
      <c r="AS144" s="11">
        <f>AS138</f>
        <v>703.93</v>
      </c>
      <c r="AT144" s="5" t="s">
        <v>37</v>
      </c>
    </row>
    <row r="145" spans="1:46" ht="18" customHeight="1">
      <c r="A145" s="4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5"/>
      <c r="R145" s="36"/>
      <c r="S145" s="36"/>
      <c r="T145" s="36"/>
      <c r="U145" s="36"/>
      <c r="V145" s="36"/>
      <c r="W145" s="36"/>
      <c r="X145" s="36"/>
      <c r="Y145" s="36"/>
      <c r="Z145" s="36"/>
      <c r="AA145" s="37" t="s">
        <v>43</v>
      </c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8" t="s">
        <v>36</v>
      </c>
      <c r="AS145" s="37">
        <f>AS143</f>
        <v>696.86</v>
      </c>
      <c r="AT145" s="39" t="s">
        <v>37</v>
      </c>
    </row>
    <row r="146" spans="1:46" ht="18" customHeight="1">
      <c r="A146" s="4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4" t="s">
        <v>44</v>
      </c>
      <c r="R146" s="3"/>
      <c r="S146" s="3"/>
      <c r="T146" s="3"/>
      <c r="U146" s="3"/>
      <c r="V146" s="3"/>
      <c r="W146" s="3"/>
      <c r="X146" s="3"/>
      <c r="Y146" s="3"/>
      <c r="Z146" s="3"/>
      <c r="AA146" s="11" t="s">
        <v>45</v>
      </c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9"/>
      <c r="AS146" s="11"/>
      <c r="AT146" s="5"/>
    </row>
    <row r="147" spans="1:46" ht="18" customHeight="1">
      <c r="A147" s="4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5"/>
      <c r="R147" s="36"/>
      <c r="S147" s="36"/>
      <c r="T147" s="36"/>
      <c r="U147" s="36"/>
      <c r="V147" s="36"/>
      <c r="W147" s="36"/>
      <c r="X147" s="36"/>
      <c r="Y147" s="36"/>
      <c r="Z147" s="36"/>
      <c r="AA147" s="37" t="str">
        <f>"(("&amp;G177&amp;"+"&amp;G179&amp;") x 0.5 x "&amp;G178&amp;" - PI/4 x "&amp;G162&amp;"^2 / 2) x "&amp;G165&amp;"m"</f>
        <v>((0.75+0.87) x 0.5 x 0.2 - PI/4 x 0.19^2 / 2) x 40.11m</v>
      </c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8" t="s">
        <v>36</v>
      </c>
      <c r="AS147" s="37">
        <f>ROUND(((G177+G179)*0.5*G178-PI()/4*G162^2/2)*G165,2)</f>
        <v>5.93</v>
      </c>
      <c r="AT147" s="39" t="s">
        <v>37</v>
      </c>
    </row>
    <row r="148" spans="1:46" ht="18" customHeight="1">
      <c r="A148" s="4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40" t="s">
        <v>46</v>
      </c>
      <c r="R148" s="41"/>
      <c r="S148" s="41"/>
      <c r="T148" s="41"/>
      <c r="U148" s="41"/>
      <c r="V148" s="41"/>
      <c r="W148" s="41"/>
      <c r="X148" s="41"/>
      <c r="Y148" s="41"/>
      <c r="Z148" s="41"/>
      <c r="AA148" s="42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3"/>
      <c r="AS148" s="42"/>
      <c r="AT148" s="44"/>
    </row>
    <row r="149" spans="1:46" ht="18" customHeight="1">
      <c r="A149" s="4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4" t="s">
        <v>47</v>
      </c>
      <c r="R149" s="3"/>
      <c r="S149" s="3"/>
      <c r="T149" s="3"/>
      <c r="U149" s="3"/>
      <c r="V149" s="3"/>
      <c r="W149" s="3"/>
      <c r="X149" s="3"/>
      <c r="Y149" s="3"/>
      <c r="Z149" s="3"/>
      <c r="AA149" s="11" t="s">
        <v>48</v>
      </c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9"/>
      <c r="AS149" s="11"/>
      <c r="AT149" s="5"/>
    </row>
    <row r="150" spans="1:46" ht="18" customHeight="1">
      <c r="A150" s="4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5"/>
      <c r="R150" s="36"/>
      <c r="S150" s="36"/>
      <c r="T150" s="36"/>
      <c r="U150" s="36"/>
      <c r="V150" s="36"/>
      <c r="W150" s="36"/>
      <c r="X150" s="36"/>
      <c r="Y150" s="36"/>
      <c r="Z150" s="36"/>
      <c r="AA150" s="37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8" t="s">
        <v>36</v>
      </c>
      <c r="AS150" s="37">
        <f>G165</f>
        <v>40.11</v>
      </c>
      <c r="AT150" s="39" t="s">
        <v>49</v>
      </c>
    </row>
    <row r="151" spans="1:46" ht="18" customHeight="1">
      <c r="A151" s="4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4" t="s">
        <v>50</v>
      </c>
      <c r="R151" s="3"/>
      <c r="S151" s="3"/>
      <c r="T151" s="3"/>
      <c r="U151" s="3"/>
      <c r="V151" s="3"/>
      <c r="W151" s="3"/>
      <c r="X151" s="3"/>
      <c r="Y151" s="3"/>
      <c r="Z151" s="3"/>
      <c r="AA151" s="11" t="s">
        <v>51</v>
      </c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9"/>
      <c r="AS151" s="11"/>
      <c r="AT151" s="5"/>
    </row>
    <row r="152" spans="1:46" ht="18" customHeight="1">
      <c r="A152" s="4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4"/>
      <c r="R152" s="3"/>
      <c r="S152" s="3"/>
      <c r="T152" s="3"/>
      <c r="U152" s="3"/>
      <c r="V152" s="3"/>
      <c r="W152" s="3"/>
      <c r="X152" s="3"/>
      <c r="Y152" s="3"/>
      <c r="Z152" s="3"/>
      <c r="AA152" s="11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9" t="s">
        <v>36</v>
      </c>
      <c r="AS152" s="11">
        <f>G165</f>
        <v>40.11</v>
      </c>
      <c r="AT152" s="5" t="s">
        <v>49</v>
      </c>
    </row>
    <row r="153" spans="1:46" ht="18" customHeight="1">
      <c r="A153" s="4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40" t="s">
        <v>52</v>
      </c>
      <c r="R153" s="41"/>
      <c r="S153" s="41"/>
      <c r="T153" s="41"/>
      <c r="U153" s="41"/>
      <c r="V153" s="41"/>
      <c r="W153" s="41"/>
      <c r="X153" s="41"/>
      <c r="Y153" s="41"/>
      <c r="Z153" s="41"/>
      <c r="AA153" s="42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3"/>
      <c r="AS153" s="42"/>
      <c r="AT153" s="44"/>
    </row>
    <row r="154" spans="1:46" ht="18" customHeight="1">
      <c r="A154" s="4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4" t="s">
        <v>53</v>
      </c>
      <c r="R154" s="3"/>
      <c r="S154" s="3"/>
      <c r="T154" s="3"/>
      <c r="U154" s="3"/>
      <c r="V154" s="3"/>
      <c r="W154" s="3"/>
      <c r="X154" s="3"/>
      <c r="Y154" s="3"/>
      <c r="Z154" s="3"/>
      <c r="AA154" s="11" t="s">
        <v>54</v>
      </c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9"/>
      <c r="AS154" s="11"/>
      <c r="AT154" s="5"/>
    </row>
    <row r="155" spans="1:46" ht="18" customHeight="1">
      <c r="A155" s="4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5"/>
      <c r="R155" s="36"/>
      <c r="S155" s="36"/>
      <c r="T155" s="36"/>
      <c r="U155" s="36"/>
      <c r="V155" s="36"/>
      <c r="W155" s="36"/>
      <c r="X155" s="36"/>
      <c r="Y155" s="36"/>
      <c r="Z155" s="36"/>
      <c r="AA155" s="37" t="str">
        <f>"H = "&amp;ROUND(6.5,2)&amp;" m"</f>
        <v>H = 6.5 m</v>
      </c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8" t="s">
        <v>36</v>
      </c>
      <c r="AS155" s="37">
        <v>1</v>
      </c>
      <c r="AT155" s="39"/>
    </row>
    <row r="156" spans="1:46" ht="18" customHeight="1">
      <c r="A156" s="4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4" t="s">
        <v>55</v>
      </c>
      <c r="R156" s="3"/>
      <c r="S156" s="3"/>
      <c r="T156" s="3"/>
      <c r="U156" s="3"/>
      <c r="V156" s="3"/>
      <c r="W156" s="3"/>
      <c r="X156" s="3"/>
      <c r="Y156" s="3"/>
      <c r="Z156" s="3"/>
      <c r="AA156" s="11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9"/>
      <c r="AS156" s="11"/>
      <c r="AT156" s="5"/>
    </row>
    <row r="157" spans="1:46" ht="18" customHeight="1">
      <c r="A157" s="4"/>
      <c r="B157" s="3"/>
      <c r="C157" s="3" t="str">
        <f>"T1="&amp;G173</f>
        <v>T1=0.28</v>
      </c>
      <c r="D157" s="3"/>
      <c r="E157" s="3"/>
      <c r="F157" s="3" t="str">
        <f>"T2="&amp;G174</f>
        <v>T2=0.1</v>
      </c>
      <c r="G157" s="3"/>
      <c r="H157" s="3"/>
      <c r="I157" s="3" t="str">
        <f>"T3="&amp;G180</f>
        <v>T3=0.2</v>
      </c>
      <c r="J157" s="3"/>
      <c r="K157" s="3"/>
      <c r="L157" s="3" t="str">
        <f>"B1="&amp;G172</f>
        <v>B1=4.65</v>
      </c>
      <c r="M157" s="3"/>
      <c r="N157" s="3"/>
      <c r="O157" s="3" t="str">
        <f>"B2="&amp;G183</f>
        <v>B2=4.65</v>
      </c>
      <c r="P157" s="3"/>
      <c r="Q157" s="4"/>
      <c r="R157" s="3"/>
      <c r="S157" s="3"/>
      <c r="T157" s="3" t="s">
        <v>56</v>
      </c>
      <c r="U157" s="3"/>
      <c r="V157" s="3"/>
      <c r="W157" s="3"/>
      <c r="X157" s="3"/>
      <c r="Y157" s="3"/>
      <c r="Z157" s="3"/>
      <c r="AA157" s="11" t="str">
        <f>"① D"&amp;ROUND(0.15,220732880)*1000&amp;" mm"</f>
        <v>① D150 mm</v>
      </c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9" t="s">
        <v>36</v>
      </c>
      <c r="AS157" s="11">
        <v>1</v>
      </c>
      <c r="AT157" s="5"/>
    </row>
    <row r="158" spans="1:46" ht="18" customHeight="1">
      <c r="A158" s="4"/>
      <c r="B158" s="3"/>
      <c r="C158" s="3" t="str">
        <f>"B3="&amp;G181</f>
        <v>B3=0.99</v>
      </c>
      <c r="D158" s="3"/>
      <c r="E158" s="3"/>
      <c r="F158" s="3" t="str">
        <f>"B4="&amp;G179</f>
        <v>B4=0.87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45" t="s">
        <v>57</v>
      </c>
      <c r="R158" s="46"/>
      <c r="S158" s="46"/>
      <c r="T158" s="46"/>
      <c r="U158" s="46"/>
      <c r="V158" s="46"/>
      <c r="W158" s="46"/>
      <c r="X158" s="46"/>
      <c r="Y158" s="46"/>
      <c r="Z158" s="46"/>
      <c r="AA158" s="47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8"/>
      <c r="AS158" s="47"/>
      <c r="AT158" s="49"/>
    </row>
    <row r="159" spans="1:46" ht="18" customHeight="1">
      <c r="A159" s="4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4"/>
      <c r="R159" s="3"/>
      <c r="S159" s="3"/>
      <c r="T159" s="3"/>
      <c r="U159" s="3"/>
      <c r="V159" s="3"/>
      <c r="W159" s="3"/>
      <c r="X159" s="3"/>
      <c r="Y159" s="3"/>
      <c r="Z159" s="3"/>
      <c r="AA159" s="11" t="str">
        <f>"50 %"</f>
        <v>50 %</v>
      </c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9" t="s">
        <v>36</v>
      </c>
      <c r="AS159" s="11">
        <f>ROUND(50/100,2)</f>
        <v>0.5</v>
      </c>
      <c r="AT159" s="5"/>
    </row>
    <row r="160" spans="1:46" ht="18" customHeight="1">
      <c r="A160" s="4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4"/>
      <c r="R160" s="3"/>
      <c r="S160" s="3"/>
      <c r="T160" s="3"/>
      <c r="U160" s="3"/>
      <c r="V160" s="3"/>
      <c r="W160" s="3"/>
      <c r="X160" s="3"/>
      <c r="Y160" s="3"/>
      <c r="Z160" s="3"/>
      <c r="AA160" s="11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9"/>
      <c r="AS160" s="11"/>
      <c r="AT160" s="5"/>
    </row>
    <row r="161" spans="1:46" ht="18" customHeight="1">
      <c r="A161" s="4"/>
      <c r="B161" s="3" t="s">
        <v>8</v>
      </c>
      <c r="C161" s="3"/>
      <c r="D161" s="3"/>
      <c r="E161" s="3"/>
      <c r="F161" s="3"/>
      <c r="G161" s="27">
        <v>0.15</v>
      </c>
      <c r="H161" s="27"/>
      <c r="I161" s="27"/>
      <c r="J161" s="27">
        <v>0.15</v>
      </c>
      <c r="K161" s="27"/>
      <c r="L161" s="27"/>
      <c r="M161" s="27">
        <v>1</v>
      </c>
      <c r="N161" s="27"/>
      <c r="O161" s="3"/>
      <c r="P161" s="3"/>
      <c r="Q161" s="4"/>
      <c r="R161" s="3"/>
      <c r="S161" s="3"/>
      <c r="T161" s="3"/>
      <c r="U161" s="3"/>
      <c r="V161" s="3"/>
      <c r="W161" s="3"/>
      <c r="X161" s="3"/>
      <c r="Y161" s="3"/>
      <c r="Z161" s="3"/>
      <c r="AA161" s="11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9"/>
      <c r="AS161" s="11"/>
      <c r="AT161" s="5"/>
    </row>
    <row r="162" spans="1:46" ht="18" customHeight="1">
      <c r="A162" s="4"/>
      <c r="B162" s="3" t="s">
        <v>9</v>
      </c>
      <c r="C162" s="3"/>
      <c r="D162" s="3"/>
      <c r="E162" s="3"/>
      <c r="F162" s="3"/>
      <c r="G162" s="27">
        <v>0.19</v>
      </c>
      <c r="H162" s="27"/>
      <c r="I162" s="27"/>
      <c r="J162" s="27">
        <v>0.19</v>
      </c>
      <c r="K162" s="27"/>
      <c r="L162" s="27"/>
      <c r="M162" s="27"/>
      <c r="N162" s="27"/>
      <c r="O162" s="3"/>
      <c r="P162" s="3"/>
      <c r="Q162" s="4"/>
      <c r="R162" s="3"/>
      <c r="S162" s="3"/>
      <c r="T162" s="3"/>
      <c r="U162" s="3"/>
      <c r="V162" s="3"/>
      <c r="W162" s="3"/>
      <c r="X162" s="3"/>
      <c r="Y162" s="3"/>
      <c r="Z162" s="3"/>
      <c r="AA162" s="11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9"/>
      <c r="AS162" s="11"/>
      <c r="AT162" s="5"/>
    </row>
    <row r="163" spans="1:46" ht="18" customHeight="1">
      <c r="A163" s="4"/>
      <c r="B163" s="3" t="s">
        <v>10</v>
      </c>
      <c r="C163" s="3"/>
      <c r="D163" s="3"/>
      <c r="E163" s="3"/>
      <c r="F163" s="3"/>
      <c r="G163" s="27">
        <v>0</v>
      </c>
      <c r="H163" s="27"/>
      <c r="I163" s="27"/>
      <c r="J163" s="27"/>
      <c r="K163" s="27"/>
      <c r="L163" s="27"/>
      <c r="M163" s="27"/>
      <c r="N163" s="27"/>
      <c r="O163" s="3"/>
      <c r="P163" s="3"/>
      <c r="Q163" s="4"/>
      <c r="R163" s="3"/>
      <c r="S163" s="3"/>
      <c r="T163" s="3"/>
      <c r="U163" s="3"/>
      <c r="V163" s="3"/>
      <c r="W163" s="3"/>
      <c r="X163" s="3"/>
      <c r="Y163" s="3"/>
      <c r="Z163" s="3"/>
      <c r="AA163" s="11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9"/>
      <c r="AS163" s="11"/>
      <c r="AT163" s="5"/>
    </row>
    <row r="164" spans="1:46" ht="18" customHeight="1">
      <c r="A164" s="4"/>
      <c r="B164" s="3" t="s">
        <v>11</v>
      </c>
      <c r="C164" s="3"/>
      <c r="D164" s="3"/>
      <c r="E164" s="3"/>
      <c r="F164" s="3"/>
      <c r="G164" s="27">
        <v>0</v>
      </c>
      <c r="H164" s="27"/>
      <c r="I164" s="27"/>
      <c r="J164" s="27"/>
      <c r="K164" s="27"/>
      <c r="L164" s="27"/>
      <c r="M164" s="27"/>
      <c r="N164" s="27"/>
      <c r="O164" s="3"/>
      <c r="P164" s="3"/>
      <c r="Q164" s="4"/>
      <c r="R164" s="3"/>
      <c r="S164" s="3"/>
      <c r="T164" s="3"/>
      <c r="U164" s="3"/>
      <c r="V164" s="3"/>
      <c r="W164" s="3"/>
      <c r="X164" s="3"/>
      <c r="Y164" s="3"/>
      <c r="Z164" s="3"/>
      <c r="AA164" s="11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9"/>
      <c r="AS164" s="11"/>
      <c r="AT164" s="5"/>
    </row>
    <row r="165" spans="1:46" ht="18" customHeight="1">
      <c r="A165" s="4"/>
      <c r="B165" s="3" t="s">
        <v>12</v>
      </c>
      <c r="C165" s="3"/>
      <c r="D165" s="3"/>
      <c r="E165" s="3"/>
      <c r="F165" s="3"/>
      <c r="G165" s="27">
        <f>J165-G163-G164</f>
        <v>40.11</v>
      </c>
      <c r="H165" s="27"/>
      <c r="I165" s="27"/>
      <c r="J165" s="27">
        <v>40.11</v>
      </c>
      <c r="K165" s="27"/>
      <c r="L165" s="27"/>
      <c r="M165" s="27"/>
      <c r="N165" s="27"/>
      <c r="O165" s="3"/>
      <c r="P165" s="3"/>
      <c r="Q165" s="4"/>
      <c r="R165" s="3"/>
      <c r="S165" s="3"/>
      <c r="T165" s="3"/>
      <c r="U165" s="3"/>
      <c r="V165" s="3"/>
      <c r="W165" s="3"/>
      <c r="X165" s="3"/>
      <c r="Y165" s="3"/>
      <c r="Z165" s="3"/>
      <c r="AA165" s="11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9"/>
      <c r="AS165" s="11"/>
      <c r="AT165" s="5"/>
    </row>
    <row r="166" spans="1:46" ht="18" customHeight="1">
      <c r="A166" s="4"/>
      <c r="B166" s="3" t="s">
        <v>13</v>
      </c>
      <c r="C166" s="3"/>
      <c r="D166" s="3"/>
      <c r="E166" s="3"/>
      <c r="F166" s="3"/>
      <c r="G166" s="27">
        <v>6.5</v>
      </c>
      <c r="H166" s="27"/>
      <c r="I166" s="27"/>
      <c r="J166" s="27">
        <v>6.22</v>
      </c>
      <c r="K166" s="27"/>
      <c r="L166" s="27"/>
      <c r="M166" s="27"/>
      <c r="N166" s="27"/>
      <c r="O166" s="3"/>
      <c r="P166" s="3"/>
      <c r="Q166" s="4"/>
      <c r="R166" s="3"/>
      <c r="S166" s="3"/>
      <c r="T166" s="3"/>
      <c r="U166" s="3"/>
      <c r="V166" s="3"/>
      <c r="W166" s="3"/>
      <c r="X166" s="3"/>
      <c r="Y166" s="3"/>
      <c r="Z166" s="3"/>
      <c r="AA166" s="11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9"/>
      <c r="AS166" s="11"/>
      <c r="AT166" s="5"/>
    </row>
    <row r="167" spans="1:46" ht="18" customHeight="1">
      <c r="A167" s="4"/>
      <c r="B167" s="3" t="s">
        <v>14</v>
      </c>
      <c r="C167" s="3"/>
      <c r="D167" s="3"/>
      <c r="E167" s="3"/>
      <c r="F167" s="3"/>
      <c r="G167" s="27">
        <v>0.75</v>
      </c>
      <c r="H167" s="27"/>
      <c r="I167" s="27"/>
      <c r="J167" s="27"/>
      <c r="K167" s="27"/>
      <c r="L167" s="27"/>
      <c r="M167" s="27"/>
      <c r="N167" s="27"/>
      <c r="O167" s="3"/>
      <c r="P167" s="3"/>
      <c r="Q167" s="4"/>
      <c r="R167" s="3"/>
      <c r="S167" s="3"/>
      <c r="T167" s="3"/>
      <c r="U167" s="3"/>
      <c r="V167" s="3"/>
      <c r="W167" s="3"/>
      <c r="X167" s="3"/>
      <c r="Y167" s="3"/>
      <c r="Z167" s="3"/>
      <c r="AA167" s="11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9"/>
      <c r="AS167" s="11"/>
      <c r="AT167" s="5"/>
    </row>
    <row r="168" spans="1:46" ht="18" customHeight="1">
      <c r="A168" s="4"/>
      <c r="B168" s="3" t="s">
        <v>15</v>
      </c>
      <c r="C168" s="3"/>
      <c r="D168" s="3"/>
      <c r="E168" s="3"/>
      <c r="F168" s="3"/>
      <c r="G168" s="27">
        <v>0.3</v>
      </c>
      <c r="H168" s="27"/>
      <c r="I168" s="27"/>
      <c r="J168" s="27"/>
      <c r="K168" s="27"/>
      <c r="L168" s="27"/>
      <c r="M168" s="27"/>
      <c r="N168" s="27"/>
      <c r="O168" s="3"/>
      <c r="P168" s="3"/>
      <c r="Q168" s="4"/>
      <c r="R168" s="3"/>
      <c r="S168" s="3"/>
      <c r="T168" s="3"/>
      <c r="U168" s="3"/>
      <c r="V168" s="3"/>
      <c r="W168" s="3"/>
      <c r="X168" s="3"/>
      <c r="Y168" s="3"/>
      <c r="Z168" s="3"/>
      <c r="AA168" s="11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9"/>
      <c r="AS168" s="11"/>
      <c r="AT168" s="5"/>
    </row>
    <row r="169" spans="1:46" ht="18" customHeight="1">
      <c r="A169" s="4"/>
      <c r="B169" s="3" t="s">
        <v>16</v>
      </c>
      <c r="C169" s="3"/>
      <c r="D169" s="3"/>
      <c r="E169" s="3"/>
      <c r="F169" s="3"/>
      <c r="G169" s="27">
        <v>0</v>
      </c>
      <c r="H169" s="27"/>
      <c r="I169" s="27"/>
      <c r="J169" s="27"/>
      <c r="K169" s="27"/>
      <c r="L169" s="27"/>
      <c r="M169" s="27"/>
      <c r="N169" s="27"/>
      <c r="O169" s="3"/>
      <c r="P169" s="3"/>
      <c r="Q169" s="4"/>
      <c r="R169" s="3"/>
      <c r="S169" s="3"/>
      <c r="T169" s="3"/>
      <c r="U169" s="3"/>
      <c r="V169" s="3"/>
      <c r="W169" s="3"/>
      <c r="X169" s="3"/>
      <c r="Y169" s="3"/>
      <c r="Z169" s="3"/>
      <c r="AA169" s="11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9"/>
      <c r="AS169" s="11"/>
      <c r="AT169" s="5"/>
    </row>
    <row r="170" spans="1:46" ht="18" customHeight="1">
      <c r="A170" s="4"/>
      <c r="B170" s="3" t="s">
        <v>17</v>
      </c>
      <c r="C170" s="3"/>
      <c r="D170" s="3"/>
      <c r="E170" s="3"/>
      <c r="F170" s="3"/>
      <c r="G170" s="27">
        <v>0</v>
      </c>
      <c r="H170" s="27"/>
      <c r="I170" s="27"/>
      <c r="J170" s="27"/>
      <c r="K170" s="27"/>
      <c r="L170" s="27"/>
      <c r="M170" s="27"/>
      <c r="N170" s="27"/>
      <c r="O170" s="3"/>
      <c r="P170" s="3"/>
      <c r="Q170" s="4"/>
      <c r="R170" s="3"/>
      <c r="S170" s="3"/>
      <c r="T170" s="3"/>
      <c r="U170" s="3"/>
      <c r="V170" s="3"/>
      <c r="W170" s="3"/>
      <c r="X170" s="3"/>
      <c r="Y170" s="3"/>
      <c r="Z170" s="3"/>
      <c r="AA170" s="11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9"/>
      <c r="AS170" s="11"/>
      <c r="AT170" s="5"/>
    </row>
    <row r="171" spans="1:46" ht="18" customHeight="1">
      <c r="A171" s="4"/>
      <c r="B171" s="3" t="s">
        <v>18</v>
      </c>
      <c r="C171" s="3"/>
      <c r="D171" s="3"/>
      <c r="E171" s="3"/>
      <c r="F171" s="3"/>
      <c r="G171" s="27">
        <v>0</v>
      </c>
      <c r="H171" s="27"/>
      <c r="I171" s="27"/>
      <c r="J171" s="27"/>
      <c r="K171" s="27"/>
      <c r="L171" s="27"/>
      <c r="M171" s="27"/>
      <c r="N171" s="27"/>
      <c r="O171" s="3"/>
      <c r="P171" s="3"/>
      <c r="Q171" s="4"/>
      <c r="R171" s="3"/>
      <c r="S171" s="3"/>
      <c r="T171" s="3"/>
      <c r="U171" s="3"/>
      <c r="V171" s="3"/>
      <c r="W171" s="3"/>
      <c r="X171" s="3"/>
      <c r="Y171" s="3"/>
      <c r="Z171" s="3"/>
      <c r="AA171" s="11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9"/>
      <c r="AS171" s="11"/>
      <c r="AT171" s="5"/>
    </row>
    <row r="172" spans="1:46" ht="18" customHeight="1">
      <c r="A172" s="4"/>
      <c r="B172" s="3" t="s">
        <v>19</v>
      </c>
      <c r="C172" s="3"/>
      <c r="D172" s="3"/>
      <c r="E172" s="3"/>
      <c r="F172" s="3"/>
      <c r="G172" s="27">
        <f>ROUND(G167+2*G168*(G166-(G169+G170)),2)</f>
        <v>4.65</v>
      </c>
      <c r="H172" s="27"/>
      <c r="I172" s="27"/>
      <c r="J172" s="27"/>
      <c r="K172" s="27"/>
      <c r="L172" s="27"/>
      <c r="M172" s="27"/>
      <c r="N172" s="27"/>
      <c r="O172" s="3"/>
      <c r="P172" s="3"/>
      <c r="Q172" s="4"/>
      <c r="R172" s="3"/>
      <c r="S172" s="3"/>
      <c r="T172" s="3"/>
      <c r="U172" s="3"/>
      <c r="V172" s="3"/>
      <c r="W172" s="3"/>
      <c r="X172" s="3"/>
      <c r="Y172" s="3"/>
      <c r="Z172" s="3"/>
      <c r="AA172" s="11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9"/>
      <c r="AS172" s="11"/>
      <c r="AT172" s="5"/>
    </row>
    <row r="173" spans="1:46" ht="18" customHeight="1">
      <c r="A173" s="4"/>
      <c r="B173" s="3" t="s">
        <v>20</v>
      </c>
      <c r="C173" s="3"/>
      <c r="D173" s="3"/>
      <c r="E173" s="3"/>
      <c r="F173" s="3"/>
      <c r="G173" s="27">
        <v>0.28</v>
      </c>
      <c r="H173" s="27"/>
      <c r="I173" s="27"/>
      <c r="J173" s="27"/>
      <c r="K173" s="27"/>
      <c r="L173" s="27"/>
      <c r="M173" s="27"/>
      <c r="N173" s="27"/>
      <c r="O173" s="3"/>
      <c r="P173" s="3"/>
      <c r="Q173" s="4"/>
      <c r="R173" s="3"/>
      <c r="S173" s="3"/>
      <c r="T173" s="3"/>
      <c r="U173" s="3"/>
      <c r="V173" s="3"/>
      <c r="W173" s="3"/>
      <c r="X173" s="3"/>
      <c r="Y173" s="3"/>
      <c r="Z173" s="3"/>
      <c r="AA173" s="11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9"/>
      <c r="AS173" s="11"/>
      <c r="AT173" s="5"/>
    </row>
    <row r="174" spans="1:46" ht="18" customHeight="1">
      <c r="A174" s="4"/>
      <c r="B174" s="3" t="s">
        <v>21</v>
      </c>
      <c r="C174" s="3"/>
      <c r="D174" s="3"/>
      <c r="E174" s="3"/>
      <c r="F174" s="3"/>
      <c r="G174" s="27">
        <v>0.1</v>
      </c>
      <c r="H174" s="27"/>
      <c r="I174" s="27"/>
      <c r="J174" s="27"/>
      <c r="K174" s="27"/>
      <c r="L174" s="27"/>
      <c r="M174" s="27"/>
      <c r="N174" s="27"/>
      <c r="O174" s="3"/>
      <c r="P174" s="3"/>
      <c r="Q174" s="4"/>
      <c r="R174" s="3"/>
      <c r="S174" s="3"/>
      <c r="T174" s="3"/>
      <c r="U174" s="3"/>
      <c r="V174" s="3"/>
      <c r="W174" s="3"/>
      <c r="X174" s="3"/>
      <c r="Y174" s="3"/>
      <c r="Z174" s="3"/>
      <c r="AA174" s="11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9"/>
      <c r="AS174" s="11"/>
      <c r="AT174" s="5"/>
    </row>
    <row r="175" spans="1:46" ht="18" customHeight="1">
      <c r="A175" s="4"/>
      <c r="B175" s="3" t="s">
        <v>22</v>
      </c>
      <c r="C175" s="3"/>
      <c r="D175" s="3"/>
      <c r="E175" s="3"/>
      <c r="F175" s="3"/>
      <c r="G175" s="27">
        <v>0.1</v>
      </c>
      <c r="H175" s="27"/>
      <c r="I175" s="27"/>
      <c r="J175" s="27"/>
      <c r="K175" s="27"/>
      <c r="L175" s="27"/>
      <c r="M175" s="27"/>
      <c r="N175" s="27"/>
      <c r="O175" s="3"/>
      <c r="P175" s="3"/>
      <c r="Q175" s="4"/>
      <c r="R175" s="3"/>
      <c r="S175" s="3"/>
      <c r="T175" s="3"/>
      <c r="U175" s="3"/>
      <c r="V175" s="3"/>
      <c r="W175" s="3"/>
      <c r="X175" s="3"/>
      <c r="Y175" s="3"/>
      <c r="Z175" s="3"/>
      <c r="AA175" s="11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9"/>
      <c r="AS175" s="11"/>
      <c r="AT175" s="5"/>
    </row>
    <row r="176" spans="1:46" ht="18" customHeight="1">
      <c r="A176" s="4"/>
      <c r="B176" s="3" t="s">
        <v>23</v>
      </c>
      <c r="C176" s="3"/>
      <c r="D176" s="3"/>
      <c r="E176" s="3"/>
      <c r="F176" s="3"/>
      <c r="G176" s="27">
        <v>0</v>
      </c>
      <c r="H176" s="27"/>
      <c r="I176" s="27"/>
      <c r="J176" s="27"/>
      <c r="K176" s="27"/>
      <c r="L176" s="27"/>
      <c r="M176" s="27"/>
      <c r="N176" s="27"/>
      <c r="O176" s="3"/>
      <c r="P176" s="3"/>
      <c r="Q176" s="4"/>
      <c r="R176" s="3"/>
      <c r="S176" s="3"/>
      <c r="T176" s="3"/>
      <c r="U176" s="3"/>
      <c r="V176" s="3"/>
      <c r="W176" s="3"/>
      <c r="X176" s="3"/>
      <c r="Y176" s="3"/>
      <c r="Z176" s="3"/>
      <c r="AA176" s="11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9"/>
      <c r="AS176" s="11"/>
      <c r="AT176" s="5"/>
    </row>
    <row r="177" spans="1:46" ht="18" customHeight="1">
      <c r="A177" s="4"/>
      <c r="B177" s="3" t="s">
        <v>24</v>
      </c>
      <c r="C177" s="3"/>
      <c r="D177" s="3"/>
      <c r="E177" s="3"/>
      <c r="F177" s="3"/>
      <c r="G177" s="27">
        <f>ROUND(G167+2*G168*G176,2)</f>
        <v>0.75</v>
      </c>
      <c r="H177" s="27"/>
      <c r="I177" s="27"/>
      <c r="J177" s="27"/>
      <c r="K177" s="27"/>
      <c r="L177" s="27"/>
      <c r="M177" s="27"/>
      <c r="N177" s="27"/>
      <c r="O177" s="3"/>
      <c r="P177" s="3"/>
      <c r="Q177" s="4"/>
      <c r="R177" s="3"/>
      <c r="S177" s="3"/>
      <c r="T177" s="3"/>
      <c r="U177" s="3"/>
      <c r="V177" s="3"/>
      <c r="W177" s="3"/>
      <c r="X177" s="3"/>
      <c r="Y177" s="3"/>
      <c r="Z177" s="3"/>
      <c r="AA177" s="11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9"/>
      <c r="AS177" s="11"/>
      <c r="AT177" s="5"/>
    </row>
    <row r="178" spans="1:46" ht="18" customHeight="1">
      <c r="A178" s="4"/>
      <c r="B178" s="3" t="s">
        <v>25</v>
      </c>
      <c r="C178" s="3"/>
      <c r="D178" s="3"/>
      <c r="E178" s="3"/>
      <c r="F178" s="3"/>
      <c r="G178" s="27">
        <f>ROUND(G174+G162/2,2)</f>
        <v>0.2</v>
      </c>
      <c r="H178" s="27"/>
      <c r="I178" s="27"/>
      <c r="J178" s="27"/>
      <c r="K178" s="27"/>
      <c r="L178" s="27"/>
      <c r="M178" s="27"/>
      <c r="N178" s="27"/>
      <c r="O178" s="3"/>
      <c r="P178" s="3"/>
      <c r="Q178" s="4"/>
      <c r="R178" s="3"/>
      <c r="S178" s="3"/>
      <c r="T178" s="3"/>
      <c r="U178" s="3"/>
      <c r="V178" s="3"/>
      <c r="W178" s="3"/>
      <c r="X178" s="3"/>
      <c r="Y178" s="3"/>
      <c r="Z178" s="3"/>
      <c r="AA178" s="11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9"/>
      <c r="AS178" s="11"/>
      <c r="AT178" s="5"/>
    </row>
    <row r="179" spans="1:46" ht="18" customHeight="1">
      <c r="A179" s="4"/>
      <c r="B179" s="3" t="s">
        <v>26</v>
      </c>
      <c r="C179" s="3"/>
      <c r="D179" s="3"/>
      <c r="E179" s="3"/>
      <c r="F179" s="3"/>
      <c r="G179" s="27">
        <f>ROUND(G177+2*G168*G178,2)</f>
        <v>0.87</v>
      </c>
      <c r="H179" s="27"/>
      <c r="I179" s="27"/>
      <c r="J179" s="27"/>
      <c r="K179" s="27"/>
      <c r="L179" s="27"/>
      <c r="M179" s="27"/>
      <c r="N179" s="27"/>
      <c r="O179" s="3"/>
      <c r="P179" s="3"/>
      <c r="Q179" s="4"/>
      <c r="R179" s="3"/>
      <c r="S179" s="3"/>
      <c r="T179" s="3"/>
      <c r="U179" s="3"/>
      <c r="V179" s="3"/>
      <c r="W179" s="3"/>
      <c r="X179" s="3"/>
      <c r="Y179" s="3"/>
      <c r="Z179" s="3"/>
      <c r="AA179" s="11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9"/>
      <c r="AS179" s="11"/>
      <c r="AT179" s="5"/>
    </row>
    <row r="180" spans="1:46" ht="18" customHeight="1">
      <c r="A180" s="4"/>
      <c r="B180" s="3" t="s">
        <v>27</v>
      </c>
      <c r="C180" s="3"/>
      <c r="D180" s="3"/>
      <c r="E180" s="3"/>
      <c r="F180" s="3"/>
      <c r="G180" s="27">
        <f>ROUND(G175+G162/2,2)</f>
        <v>0.2</v>
      </c>
      <c r="H180" s="27"/>
      <c r="I180" s="27"/>
      <c r="J180" s="27"/>
      <c r="K180" s="27"/>
      <c r="L180" s="27"/>
      <c r="M180" s="27"/>
      <c r="N180" s="27"/>
      <c r="O180" s="3"/>
      <c r="P180" s="3"/>
      <c r="Q180" s="4"/>
      <c r="R180" s="3"/>
      <c r="S180" s="3"/>
      <c r="T180" s="3"/>
      <c r="U180" s="3"/>
      <c r="V180" s="3"/>
      <c r="W180" s="3"/>
      <c r="X180" s="3"/>
      <c r="Y180" s="3"/>
      <c r="Z180" s="3"/>
      <c r="AA180" s="11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9"/>
      <c r="AS180" s="11"/>
      <c r="AT180" s="5"/>
    </row>
    <row r="181" spans="1:46" ht="18" customHeight="1">
      <c r="A181" s="4"/>
      <c r="B181" s="3" t="s">
        <v>28</v>
      </c>
      <c r="C181" s="3"/>
      <c r="D181" s="3"/>
      <c r="E181" s="3"/>
      <c r="F181" s="3"/>
      <c r="G181" s="27">
        <f>ROUND(G179+2*G168*G180,2)</f>
        <v>0.99</v>
      </c>
      <c r="H181" s="27"/>
      <c r="I181" s="27"/>
      <c r="J181" s="27"/>
      <c r="K181" s="27"/>
      <c r="L181" s="27"/>
      <c r="M181" s="27"/>
      <c r="N181" s="27"/>
      <c r="O181" s="3"/>
      <c r="P181" s="3"/>
      <c r="Q181" s="4"/>
      <c r="R181" s="3"/>
      <c r="S181" s="3"/>
      <c r="T181" s="3"/>
      <c r="U181" s="3"/>
      <c r="V181" s="3"/>
      <c r="W181" s="3"/>
      <c r="X181" s="3"/>
      <c r="Y181" s="3"/>
      <c r="Z181" s="3"/>
      <c r="AA181" s="11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9"/>
      <c r="AS181" s="11"/>
      <c r="AT181" s="5"/>
    </row>
    <row r="182" spans="1:46" ht="18" customHeight="1">
      <c r="A182" s="4"/>
      <c r="B182" s="3" t="s">
        <v>29</v>
      </c>
      <c r="C182" s="3"/>
      <c r="D182" s="3"/>
      <c r="E182" s="3"/>
      <c r="F182" s="3"/>
      <c r="G182" s="27">
        <f>G166-G178-G169-G170-G171</f>
        <v>6.3</v>
      </c>
      <c r="H182" s="27"/>
      <c r="I182" s="27"/>
      <c r="J182" s="27"/>
      <c r="K182" s="27"/>
      <c r="L182" s="27"/>
      <c r="M182" s="27"/>
      <c r="N182" s="27"/>
      <c r="O182" s="3"/>
      <c r="P182" s="3"/>
      <c r="Q182" s="4"/>
      <c r="R182" s="3"/>
      <c r="S182" s="3"/>
      <c r="T182" s="3"/>
      <c r="U182" s="3"/>
      <c r="V182" s="3"/>
      <c r="W182" s="3"/>
      <c r="X182" s="3"/>
      <c r="Y182" s="3"/>
      <c r="Z182" s="3"/>
      <c r="AA182" s="11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9"/>
      <c r="AS182" s="11"/>
      <c r="AT182" s="5"/>
    </row>
    <row r="183" spans="1:46" ht="18" customHeight="1">
      <c r="A183" s="4"/>
      <c r="B183" s="3" t="s">
        <v>30</v>
      </c>
      <c r="C183" s="3"/>
      <c r="D183" s="3"/>
      <c r="E183" s="3"/>
      <c r="F183" s="3"/>
      <c r="G183" s="27">
        <f>ROUND(G179+2*G168*G182,2)</f>
        <v>4.65</v>
      </c>
      <c r="H183" s="27"/>
      <c r="I183" s="27"/>
      <c r="J183" s="27"/>
      <c r="K183" s="27"/>
      <c r="L183" s="27"/>
      <c r="M183" s="27"/>
      <c r="N183" s="27"/>
      <c r="O183" s="3"/>
      <c r="P183" s="3"/>
      <c r="Q183" s="4"/>
      <c r="R183" s="3"/>
      <c r="S183" s="3"/>
      <c r="T183" s="3"/>
      <c r="U183" s="3"/>
      <c r="V183" s="3"/>
      <c r="W183" s="3"/>
      <c r="X183" s="3"/>
      <c r="Y183" s="3"/>
      <c r="Z183" s="3"/>
      <c r="AA183" s="11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9"/>
      <c r="AS183" s="11"/>
      <c r="AT183" s="5"/>
    </row>
    <row r="184" spans="1:46" ht="18" customHeight="1">
      <c r="A184" s="4"/>
      <c r="B184" s="3" t="s">
        <v>31</v>
      </c>
      <c r="C184" s="3"/>
      <c r="D184" s="3"/>
      <c r="E184" s="3"/>
      <c r="F184" s="3"/>
      <c r="G184" s="27">
        <f>G166-G162-G174</f>
        <v>6.21</v>
      </c>
      <c r="H184" s="27"/>
      <c r="I184" s="27"/>
      <c r="J184" s="27"/>
      <c r="K184" s="27"/>
      <c r="L184" s="27"/>
      <c r="M184" s="27"/>
      <c r="N184" s="27"/>
      <c r="O184" s="3"/>
      <c r="P184" s="3"/>
      <c r="Q184" s="4"/>
      <c r="R184" s="3"/>
      <c r="S184" s="3"/>
      <c r="T184" s="3"/>
      <c r="U184" s="3"/>
      <c r="V184" s="3"/>
      <c r="W184" s="3"/>
      <c r="X184" s="3"/>
      <c r="Y184" s="3"/>
      <c r="Z184" s="3"/>
      <c r="AA184" s="11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9"/>
      <c r="AS184" s="11"/>
      <c r="AT184" s="5"/>
    </row>
    <row r="185" spans="1:46" ht="18" customHeight="1">
      <c r="A185" s="4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4"/>
      <c r="R185" s="3"/>
      <c r="S185" s="3"/>
      <c r="T185" s="3"/>
      <c r="U185" s="3"/>
      <c r="V185" s="3"/>
      <c r="W185" s="3"/>
      <c r="X185" s="3"/>
      <c r="Y185" s="3"/>
      <c r="Z185" s="3"/>
      <c r="AA185" s="11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9"/>
      <c r="AS185" s="11"/>
      <c r="AT185" s="5"/>
    </row>
    <row r="186" spans="1:46" ht="18" customHeight="1">
      <c r="A186" s="4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4"/>
      <c r="R186" s="3"/>
      <c r="S186" s="3"/>
      <c r="T186" s="3"/>
      <c r="U186" s="3"/>
      <c r="V186" s="3"/>
      <c r="W186" s="3"/>
      <c r="X186" s="3"/>
      <c r="Y186" s="3"/>
      <c r="Z186" s="3"/>
      <c r="AA186" s="11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9"/>
      <c r="AS186" s="11"/>
      <c r="AT186" s="5"/>
    </row>
    <row r="187" spans="1:46" ht="18" customHeight="1">
      <c r="A187" s="4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4"/>
      <c r="R187" s="3"/>
      <c r="S187" s="3"/>
      <c r="T187" s="3"/>
      <c r="U187" s="3"/>
      <c r="V187" s="3"/>
      <c r="W187" s="3"/>
      <c r="X187" s="3"/>
      <c r="Y187" s="3"/>
      <c r="Z187" s="3"/>
      <c r="AA187" s="11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9"/>
      <c r="AS187" s="11"/>
      <c r="AT187" s="5"/>
    </row>
    <row r="188" spans="1:46" ht="18" customHeight="1">
      <c r="A188" s="4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4"/>
      <c r="R188" s="3"/>
      <c r="S188" s="3"/>
      <c r="T188" s="3"/>
      <c r="U188" s="3"/>
      <c r="V188" s="3"/>
      <c r="W188" s="3"/>
      <c r="X188" s="3"/>
      <c r="Y188" s="3"/>
      <c r="Z188" s="3"/>
      <c r="AA188" s="11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9"/>
      <c r="AS188" s="11"/>
      <c r="AT188" s="5"/>
    </row>
    <row r="189" spans="1:46" ht="18" customHeight="1">
      <c r="A189" s="4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4"/>
      <c r="R189" s="3"/>
      <c r="S189" s="3"/>
      <c r="T189" s="3"/>
      <c r="U189" s="3"/>
      <c r="V189" s="3"/>
      <c r="W189" s="3"/>
      <c r="X189" s="3"/>
      <c r="Y189" s="3"/>
      <c r="Z189" s="3"/>
      <c r="AA189" s="11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9"/>
      <c r="AS189" s="11"/>
      <c r="AT189" s="5"/>
    </row>
    <row r="190" spans="1:46" ht="18" customHeight="1">
      <c r="A190" s="4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4"/>
      <c r="R190" s="3"/>
      <c r="S190" s="3"/>
      <c r="T190" s="3"/>
      <c r="U190" s="3"/>
      <c r="V190" s="3"/>
      <c r="W190" s="3"/>
      <c r="X190" s="3"/>
      <c r="Y190" s="3"/>
      <c r="Z190" s="3"/>
      <c r="AA190" s="11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9"/>
      <c r="AS190" s="11"/>
      <c r="AT190" s="5"/>
    </row>
    <row r="191" spans="1:46" ht="18" customHeight="1">
      <c r="A191" s="4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4"/>
      <c r="R191" s="3"/>
      <c r="S191" s="3"/>
      <c r="T191" s="3"/>
      <c r="U191" s="3"/>
      <c r="V191" s="3"/>
      <c r="W191" s="3"/>
      <c r="X191" s="3"/>
      <c r="Y191" s="3"/>
      <c r="Z191" s="3"/>
      <c r="AA191" s="11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9"/>
      <c r="AS191" s="11"/>
      <c r="AT191" s="5"/>
    </row>
    <row r="192" spans="1:46" ht="18" customHeight="1">
      <c r="A192" s="4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4"/>
      <c r="R192" s="3"/>
      <c r="S192" s="3"/>
      <c r="T192" s="3"/>
      <c r="U192" s="3"/>
      <c r="V192" s="3"/>
      <c r="W192" s="3"/>
      <c r="X192" s="3"/>
      <c r="Y192" s="3"/>
      <c r="Z192" s="3"/>
      <c r="AA192" s="11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9"/>
      <c r="AS192" s="11"/>
      <c r="AT192" s="5"/>
    </row>
    <row r="193" spans="1:46" ht="18" customHeight="1">
      <c r="A193" s="4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4"/>
      <c r="R193" s="3"/>
      <c r="S193" s="3"/>
      <c r="T193" s="3"/>
      <c r="U193" s="3"/>
      <c r="V193" s="3"/>
      <c r="W193" s="3"/>
      <c r="X193" s="3"/>
      <c r="Y193" s="3"/>
      <c r="Z193" s="3"/>
      <c r="AA193" s="11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9"/>
      <c r="AS193" s="11"/>
      <c r="AT193" s="5"/>
    </row>
    <row r="194" spans="1:46" ht="18" customHeight="1">
      <c r="A194" s="4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4"/>
      <c r="R194" s="3"/>
      <c r="S194" s="3"/>
      <c r="T194" s="3"/>
      <c r="U194" s="3"/>
      <c r="V194" s="3"/>
      <c r="W194" s="3"/>
      <c r="X194" s="3"/>
      <c r="Y194" s="3"/>
      <c r="Z194" s="3"/>
      <c r="AA194" s="11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9"/>
      <c r="AS194" s="11"/>
      <c r="AT194" s="5"/>
    </row>
    <row r="195" spans="1:46" ht="18" customHeight="1">
      <c r="A195" s="4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4"/>
      <c r="R195" s="3"/>
      <c r="S195" s="3"/>
      <c r="T195" s="3"/>
      <c r="U195" s="3"/>
      <c r="V195" s="3"/>
      <c r="W195" s="3"/>
      <c r="X195" s="3"/>
      <c r="Y195" s="3"/>
      <c r="Z195" s="3"/>
      <c r="AA195" s="11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9"/>
      <c r="AS195" s="11"/>
      <c r="AT195" s="5"/>
    </row>
    <row r="196" spans="1:46" ht="18" customHeight="1">
      <c r="A196" s="4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4"/>
      <c r="R196" s="3"/>
      <c r="S196" s="3"/>
      <c r="T196" s="3"/>
      <c r="U196" s="3"/>
      <c r="V196" s="3"/>
      <c r="W196" s="3"/>
      <c r="X196" s="3"/>
      <c r="Y196" s="3"/>
      <c r="Z196" s="3"/>
      <c r="AA196" s="11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9"/>
      <c r="AS196" s="11"/>
      <c r="AT196" s="5"/>
    </row>
    <row r="197" spans="1:46" ht="18" customHeight="1">
      <c r="A197" s="4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4"/>
      <c r="R197" s="3"/>
      <c r="S197" s="3"/>
      <c r="T197" s="3"/>
      <c r="U197" s="3"/>
      <c r="V197" s="3"/>
      <c r="W197" s="3"/>
      <c r="X197" s="3"/>
      <c r="Y197" s="3"/>
      <c r="Z197" s="3"/>
      <c r="AA197" s="11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9"/>
      <c r="AS197" s="11"/>
      <c r="AT197" s="5"/>
    </row>
    <row r="198" spans="1:46" ht="18" customHeight="1">
      <c r="A198" s="6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6"/>
      <c r="R198" s="7"/>
      <c r="S198" s="7"/>
      <c r="T198" s="7"/>
      <c r="U198" s="7"/>
      <c r="V198" s="7"/>
      <c r="W198" s="7"/>
      <c r="X198" s="7"/>
      <c r="Y198" s="7"/>
      <c r="Z198" s="7"/>
      <c r="AA198" s="12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10"/>
      <c r="AS198" s="12"/>
      <c r="AT198" s="8"/>
    </row>
    <row r="199" spans="1:46" ht="18" customHeight="1">
      <c r="A199" s="2" t="s">
        <v>0</v>
      </c>
      <c r="B199" s="1"/>
      <c r="C199" s="1"/>
      <c r="D199" s="1"/>
      <c r="E199" s="1" t="s">
        <v>61</v>
      </c>
      <c r="F199" s="1"/>
      <c r="G199" s="1"/>
      <c r="H199" s="1"/>
      <c r="I199" s="1"/>
      <c r="J199" s="1"/>
      <c r="K199" s="1"/>
      <c r="L199" s="1"/>
      <c r="M199" s="1"/>
      <c r="N199" s="1"/>
      <c r="O199" s="1" t="s">
        <v>2</v>
      </c>
      <c r="P199" s="1" t="str">
        <f>ROUND(39.836709,2)&amp;"m"</f>
        <v>39.84m</v>
      </c>
      <c r="Q199" s="1" t="s">
        <v>3</v>
      </c>
      <c r="R199" s="1"/>
      <c r="S199" s="1"/>
      <c r="T199" s="1"/>
      <c r="U199" s="1"/>
      <c r="V199" s="1"/>
      <c r="W199" s="1"/>
      <c r="X199" s="1"/>
      <c r="Y199" s="1"/>
      <c r="Z199" s="1"/>
      <c r="AA199" s="1" t="s">
        <v>4</v>
      </c>
      <c r="AB199" s="1"/>
      <c r="AC199" s="1"/>
      <c r="AD199" s="1" t="str">
        <f>ROUND(0,2)&amp;"m ~ "&amp;ROUND(39.836709,2)&amp;"m"</f>
        <v>0m ~ 39.84m</v>
      </c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</row>
    <row r="200" spans="1:46" ht="18" customHeight="1">
      <c r="A200" s="13" t="s">
        <v>60</v>
      </c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 t="str">
        <f>"平均土被り="&amp;G250&amp;"M"</f>
        <v>平均土被り=6.21M</v>
      </c>
      <c r="N200" s="14"/>
      <c r="O200" s="14"/>
      <c r="P200" s="28" t="str">
        <f>"L="&amp;G231&amp;"M"</f>
        <v>L=39.84M</v>
      </c>
      <c r="Q200" s="15" t="s">
        <v>5</v>
      </c>
      <c r="R200" s="16"/>
      <c r="S200" s="16"/>
      <c r="T200" s="16"/>
      <c r="U200" s="16"/>
      <c r="V200" s="16"/>
      <c r="W200" s="16"/>
      <c r="X200" s="16"/>
      <c r="Y200" s="16"/>
      <c r="Z200" s="16"/>
      <c r="AA200" s="17" t="s">
        <v>6</v>
      </c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8"/>
      <c r="AS200" s="17" t="s">
        <v>7</v>
      </c>
      <c r="AT200" s="19"/>
    </row>
    <row r="201" spans="1:46" ht="18" customHeight="1">
      <c r="A201" s="20"/>
      <c r="B201" s="21"/>
      <c r="C201" s="21" t="str">
        <f>"H="&amp;G232&amp;"m,D"&amp;G227*1000&amp;"mm,人力,非舗装"</f>
        <v>H=6.5m,D150mm,人力,非舗装</v>
      </c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9"/>
      <c r="Q201" s="22"/>
      <c r="R201" s="23"/>
      <c r="S201" s="23"/>
      <c r="T201" s="23"/>
      <c r="U201" s="23"/>
      <c r="V201" s="23"/>
      <c r="W201" s="23"/>
      <c r="X201" s="23"/>
      <c r="Y201" s="23"/>
      <c r="Z201" s="23"/>
      <c r="AA201" s="24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5"/>
      <c r="AS201" s="24"/>
      <c r="AT201" s="26"/>
    </row>
    <row r="202" spans="1:46" ht="18" customHeight="1">
      <c r="A202" s="4" t="s">
        <v>33</v>
      </c>
      <c r="B202" s="3"/>
      <c r="C202" s="3"/>
      <c r="D202" s="3"/>
      <c r="E202" s="3"/>
      <c r="F202" s="3" t="str">
        <f>"= 平均土被り＋管径+T2 = "&amp;J232&amp;"M"</f>
        <v>= 平均土被り＋管径+T2 = 6.2M</v>
      </c>
      <c r="G202" s="3"/>
      <c r="H202" s="3"/>
      <c r="I202" s="3"/>
      <c r="J202" s="3"/>
      <c r="K202" s="3"/>
      <c r="L202" s="3"/>
      <c r="M202" s="3"/>
      <c r="N202" s="3"/>
      <c r="O202" s="3" t="str">
        <f>"=&gt; "&amp;G232</f>
        <v>=&gt; 6.5</v>
      </c>
      <c r="P202" s="3"/>
      <c r="Q202" s="30" t="s">
        <v>34</v>
      </c>
      <c r="R202" s="31"/>
      <c r="S202" s="31"/>
      <c r="T202" s="31"/>
      <c r="U202" s="31"/>
      <c r="V202" s="31"/>
      <c r="W202" s="31"/>
      <c r="X202" s="31"/>
      <c r="Y202" s="31"/>
      <c r="Z202" s="31"/>
      <c r="AA202" s="32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3"/>
      <c r="AS202" s="32"/>
      <c r="AT202" s="34"/>
    </row>
    <row r="203" spans="1:46" ht="18" customHeight="1">
      <c r="A203" s="4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4" t="s">
        <v>35</v>
      </c>
      <c r="R203" s="3"/>
      <c r="S203" s="3"/>
      <c r="T203" s="3"/>
      <c r="U203" s="3"/>
      <c r="V203" s="3"/>
      <c r="W203" s="3"/>
      <c r="X203" s="3"/>
      <c r="Y203" s="3"/>
      <c r="Z203" s="3"/>
      <c r="AA203" s="11" t="str">
        <f>"( "&amp;G238&amp;" + "&amp;G233&amp;" ) x 0.5 x "&amp;G232-G235-G236&amp;" x "&amp;G231&amp;"m"</f>
        <v>( 4.65 + 0.75 ) x 0.5 x 6.5 x 39.84m</v>
      </c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9"/>
      <c r="AS203" s="11"/>
      <c r="AT203" s="5"/>
    </row>
    <row r="204" spans="1:46" ht="18" customHeight="1">
      <c r="A204" s="4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5"/>
      <c r="R204" s="36"/>
      <c r="S204" s="36"/>
      <c r="T204" s="36"/>
      <c r="U204" s="36"/>
      <c r="V204" s="36"/>
      <c r="W204" s="36"/>
      <c r="X204" s="36"/>
      <c r="Y204" s="36"/>
      <c r="Z204" s="36"/>
      <c r="AA204" s="37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8" t="s">
        <v>36</v>
      </c>
      <c r="AS204" s="37">
        <f>ROUND((G238+G233)*0.5*(G232-G235-G236)*G231,2)</f>
        <v>699.19</v>
      </c>
      <c r="AT204" s="39" t="s">
        <v>37</v>
      </c>
    </row>
    <row r="205" spans="1:46" ht="18" customHeight="1">
      <c r="A205" s="4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4" t="s">
        <v>38</v>
      </c>
      <c r="R205" s="3"/>
      <c r="S205" s="3"/>
      <c r="T205" s="3"/>
      <c r="U205" s="3"/>
      <c r="V205" s="3"/>
      <c r="W205" s="3"/>
      <c r="X205" s="3"/>
      <c r="Y205" s="3"/>
      <c r="Z205" s="3"/>
      <c r="AA205" s="11" t="s">
        <v>39</v>
      </c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9"/>
      <c r="AS205" s="11"/>
      <c r="AT205" s="5"/>
    </row>
    <row r="206" spans="1:46" ht="18" customHeight="1">
      <c r="A206" s="4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4"/>
      <c r="R206" s="3"/>
      <c r="S206" s="3"/>
      <c r="T206" s="3"/>
      <c r="U206" s="3"/>
      <c r="V206" s="3"/>
      <c r="W206" s="3"/>
      <c r="X206" s="3"/>
      <c r="Y206" s="3"/>
      <c r="Z206" s="3"/>
      <c r="AA206" s="11" t="str">
        <f>"("&amp;G249&amp;"+"&amp;G247&amp;") x 0.5 x "&amp;G248-G246&amp;" x "&amp;G231&amp;"m"</f>
        <v>(4.65+0.99) x 0.5 x 6.1 x 39.84m</v>
      </c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9" t="s">
        <v>36</v>
      </c>
      <c r="AS206" s="11">
        <f>ROUND((G249+G247)*0.5*(G248-G246)*G231,2)</f>
        <v>685.33</v>
      </c>
      <c r="AT206" s="5" t="s">
        <v>37</v>
      </c>
    </row>
    <row r="207" spans="1:46" ht="18" customHeight="1">
      <c r="A207" s="4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4"/>
      <c r="R207" s="3"/>
      <c r="S207" s="3"/>
      <c r="T207" s="3"/>
      <c r="U207" s="3"/>
      <c r="V207" s="3"/>
      <c r="W207" s="3"/>
      <c r="X207" s="3"/>
      <c r="Y207" s="3"/>
      <c r="Z207" s="3"/>
      <c r="AA207" s="11" t="s">
        <v>40</v>
      </c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9"/>
      <c r="AS207" s="11"/>
      <c r="AT207" s="5"/>
    </row>
    <row r="208" spans="1:46" ht="18" customHeight="1">
      <c r="A208" s="4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4"/>
      <c r="R208" s="3"/>
      <c r="S208" s="3"/>
      <c r="T208" s="3"/>
      <c r="U208" s="3"/>
      <c r="V208" s="3"/>
      <c r="W208" s="3"/>
      <c r="X208" s="3"/>
      <c r="Y208" s="3"/>
      <c r="Z208" s="3"/>
      <c r="AA208" s="11" t="str">
        <f>"(("&amp;G247&amp;"+"&amp;G245&amp;")x0.5x"&amp;G246&amp;" - (PI/4x"&amp;G228&amp;"^2/2)) x "&amp;G231&amp;"m"</f>
        <v>((0.99+0.87)x0.5x0.2 - (PI/4x0.19^2/2)) x 39.84m</v>
      </c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9" t="s">
        <v>36</v>
      </c>
      <c r="AS208" s="11">
        <f>ROUND(((G247+G245)*0.5*G246-(PI()/4*G228^2/2))*G231,2)</f>
        <v>6.85</v>
      </c>
      <c r="AT208" s="5" t="s">
        <v>37</v>
      </c>
    </row>
    <row r="209" spans="1:46" ht="18" customHeight="1">
      <c r="A209" s="4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5"/>
      <c r="R209" s="36"/>
      <c r="S209" s="36"/>
      <c r="T209" s="36"/>
      <c r="U209" s="36"/>
      <c r="V209" s="36"/>
      <c r="W209" s="36"/>
      <c r="X209" s="36"/>
      <c r="Y209" s="36"/>
      <c r="Z209" s="36"/>
      <c r="AA209" s="37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  <c r="AR209" s="38" t="s">
        <v>36</v>
      </c>
      <c r="AS209" s="37">
        <f>AS206+AS208</f>
        <v>692.1800000000001</v>
      </c>
      <c r="AT209" s="39" t="s">
        <v>37</v>
      </c>
    </row>
    <row r="210" spans="1:46" ht="18" customHeight="1">
      <c r="A210" s="4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4" t="s">
        <v>41</v>
      </c>
      <c r="R210" s="3"/>
      <c r="S210" s="3"/>
      <c r="T210" s="3"/>
      <c r="U210" s="3"/>
      <c r="V210" s="3"/>
      <c r="W210" s="3"/>
      <c r="X210" s="3"/>
      <c r="Y210" s="3"/>
      <c r="Z210" s="3"/>
      <c r="AA210" s="11" t="s">
        <v>42</v>
      </c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9" t="s">
        <v>36</v>
      </c>
      <c r="AS210" s="11">
        <f>AS204</f>
        <v>699.19</v>
      </c>
      <c r="AT210" s="5" t="s">
        <v>37</v>
      </c>
    </row>
    <row r="211" spans="1:46" ht="18" customHeight="1">
      <c r="A211" s="4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5"/>
      <c r="R211" s="36"/>
      <c r="S211" s="36"/>
      <c r="T211" s="36"/>
      <c r="U211" s="36"/>
      <c r="V211" s="36"/>
      <c r="W211" s="36"/>
      <c r="X211" s="36"/>
      <c r="Y211" s="36"/>
      <c r="Z211" s="36"/>
      <c r="AA211" s="37" t="s">
        <v>43</v>
      </c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  <c r="AR211" s="38" t="s">
        <v>36</v>
      </c>
      <c r="AS211" s="37">
        <f>AS209</f>
        <v>692.1800000000001</v>
      </c>
      <c r="AT211" s="39" t="s">
        <v>37</v>
      </c>
    </row>
    <row r="212" spans="1:46" ht="18" customHeight="1">
      <c r="A212" s="4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4" t="s">
        <v>44</v>
      </c>
      <c r="R212" s="3"/>
      <c r="S212" s="3"/>
      <c r="T212" s="3"/>
      <c r="U212" s="3"/>
      <c r="V212" s="3"/>
      <c r="W212" s="3"/>
      <c r="X212" s="3"/>
      <c r="Y212" s="3"/>
      <c r="Z212" s="3"/>
      <c r="AA212" s="11" t="s">
        <v>45</v>
      </c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9"/>
      <c r="AS212" s="11"/>
      <c r="AT212" s="5"/>
    </row>
    <row r="213" spans="1:46" ht="18" customHeight="1">
      <c r="A213" s="4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5"/>
      <c r="R213" s="36"/>
      <c r="S213" s="36"/>
      <c r="T213" s="36"/>
      <c r="U213" s="36"/>
      <c r="V213" s="36"/>
      <c r="W213" s="36"/>
      <c r="X213" s="36"/>
      <c r="Y213" s="36"/>
      <c r="Z213" s="36"/>
      <c r="AA213" s="37" t="str">
        <f>"(("&amp;G243&amp;"+"&amp;G245&amp;") x 0.5 x "&amp;G244&amp;" - PI/4 x "&amp;G228&amp;"^2 / 2) x "&amp;G231&amp;"m"</f>
        <v>((0.75+0.87) x 0.5 x 0.2 - PI/4 x 0.19^2 / 2) x 39.84m</v>
      </c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38" t="s">
        <v>36</v>
      </c>
      <c r="AS213" s="37">
        <f>ROUND(((G243+G245)*0.5*G244-PI()/4*G228^2/2)*G231,2)</f>
        <v>5.89</v>
      </c>
      <c r="AT213" s="39" t="s">
        <v>37</v>
      </c>
    </row>
    <row r="214" spans="1:46" ht="18" customHeight="1">
      <c r="A214" s="4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40" t="s">
        <v>46</v>
      </c>
      <c r="R214" s="41"/>
      <c r="S214" s="41"/>
      <c r="T214" s="41"/>
      <c r="U214" s="41"/>
      <c r="V214" s="41"/>
      <c r="W214" s="41"/>
      <c r="X214" s="41"/>
      <c r="Y214" s="41"/>
      <c r="Z214" s="41"/>
      <c r="AA214" s="42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41"/>
      <c r="AO214" s="41"/>
      <c r="AP214" s="41"/>
      <c r="AQ214" s="41"/>
      <c r="AR214" s="43"/>
      <c r="AS214" s="42"/>
      <c r="AT214" s="44"/>
    </row>
    <row r="215" spans="1:46" ht="18" customHeight="1">
      <c r="A215" s="4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4" t="s">
        <v>47</v>
      </c>
      <c r="R215" s="3"/>
      <c r="S215" s="3"/>
      <c r="T215" s="3"/>
      <c r="U215" s="3"/>
      <c r="V215" s="3"/>
      <c r="W215" s="3"/>
      <c r="X215" s="3"/>
      <c r="Y215" s="3"/>
      <c r="Z215" s="3"/>
      <c r="AA215" s="11" t="s">
        <v>48</v>
      </c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9"/>
      <c r="AS215" s="11"/>
      <c r="AT215" s="5"/>
    </row>
    <row r="216" spans="1:46" ht="18" customHeight="1">
      <c r="A216" s="4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5"/>
      <c r="R216" s="36"/>
      <c r="S216" s="36"/>
      <c r="T216" s="36"/>
      <c r="U216" s="36"/>
      <c r="V216" s="36"/>
      <c r="W216" s="36"/>
      <c r="X216" s="36"/>
      <c r="Y216" s="36"/>
      <c r="Z216" s="36"/>
      <c r="AA216" s="37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8" t="s">
        <v>36</v>
      </c>
      <c r="AS216" s="37">
        <f>G231</f>
        <v>39.84</v>
      </c>
      <c r="AT216" s="39" t="s">
        <v>49</v>
      </c>
    </row>
    <row r="217" spans="1:46" ht="18" customHeight="1">
      <c r="A217" s="4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4" t="s">
        <v>50</v>
      </c>
      <c r="R217" s="3"/>
      <c r="S217" s="3"/>
      <c r="T217" s="3"/>
      <c r="U217" s="3"/>
      <c r="V217" s="3"/>
      <c r="W217" s="3"/>
      <c r="X217" s="3"/>
      <c r="Y217" s="3"/>
      <c r="Z217" s="3"/>
      <c r="AA217" s="11" t="s">
        <v>51</v>
      </c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9"/>
      <c r="AS217" s="11"/>
      <c r="AT217" s="5"/>
    </row>
    <row r="218" spans="1:46" ht="18" customHeight="1">
      <c r="A218" s="4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4"/>
      <c r="R218" s="3"/>
      <c r="S218" s="3"/>
      <c r="T218" s="3"/>
      <c r="U218" s="3"/>
      <c r="V218" s="3"/>
      <c r="W218" s="3"/>
      <c r="X218" s="3"/>
      <c r="Y218" s="3"/>
      <c r="Z218" s="3"/>
      <c r="AA218" s="11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9" t="s">
        <v>36</v>
      </c>
      <c r="AS218" s="11">
        <f>G231</f>
        <v>39.84</v>
      </c>
      <c r="AT218" s="5" t="s">
        <v>49</v>
      </c>
    </row>
    <row r="219" spans="1:46" ht="18" customHeight="1">
      <c r="A219" s="4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40" t="s">
        <v>52</v>
      </c>
      <c r="R219" s="41"/>
      <c r="S219" s="41"/>
      <c r="T219" s="41"/>
      <c r="U219" s="41"/>
      <c r="V219" s="41"/>
      <c r="W219" s="41"/>
      <c r="X219" s="41"/>
      <c r="Y219" s="41"/>
      <c r="Z219" s="41"/>
      <c r="AA219" s="42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41"/>
      <c r="AO219" s="41"/>
      <c r="AP219" s="41"/>
      <c r="AQ219" s="41"/>
      <c r="AR219" s="43"/>
      <c r="AS219" s="42"/>
      <c r="AT219" s="44"/>
    </row>
    <row r="220" spans="1:46" ht="18" customHeight="1">
      <c r="A220" s="4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4" t="s">
        <v>53</v>
      </c>
      <c r="R220" s="3"/>
      <c r="S220" s="3"/>
      <c r="T220" s="3"/>
      <c r="U220" s="3"/>
      <c r="V220" s="3"/>
      <c r="W220" s="3"/>
      <c r="X220" s="3"/>
      <c r="Y220" s="3"/>
      <c r="Z220" s="3"/>
      <c r="AA220" s="11" t="s">
        <v>54</v>
      </c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9"/>
      <c r="AS220" s="11"/>
      <c r="AT220" s="5"/>
    </row>
    <row r="221" spans="1:46" ht="18" customHeight="1">
      <c r="A221" s="4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5"/>
      <c r="R221" s="36"/>
      <c r="S221" s="36"/>
      <c r="T221" s="36"/>
      <c r="U221" s="36"/>
      <c r="V221" s="36"/>
      <c r="W221" s="36"/>
      <c r="X221" s="36"/>
      <c r="Y221" s="36"/>
      <c r="Z221" s="36"/>
      <c r="AA221" s="37" t="str">
        <f>"H = "&amp;ROUND(6.5,2)&amp;" m"</f>
        <v>H = 6.5 m</v>
      </c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  <c r="AR221" s="38" t="s">
        <v>36</v>
      </c>
      <c r="AS221" s="37">
        <v>1</v>
      </c>
      <c r="AT221" s="39"/>
    </row>
    <row r="222" spans="1:46" ht="18" customHeight="1">
      <c r="A222" s="4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4" t="s">
        <v>55</v>
      </c>
      <c r="R222" s="3"/>
      <c r="S222" s="3"/>
      <c r="T222" s="3"/>
      <c r="U222" s="3"/>
      <c r="V222" s="3"/>
      <c r="W222" s="3"/>
      <c r="X222" s="3"/>
      <c r="Y222" s="3"/>
      <c r="Z222" s="3"/>
      <c r="AA222" s="11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9"/>
      <c r="AS222" s="11"/>
      <c r="AT222" s="5"/>
    </row>
    <row r="223" spans="1:46" ht="18" customHeight="1">
      <c r="A223" s="4"/>
      <c r="B223" s="3"/>
      <c r="C223" s="3" t="str">
        <f>"T1="&amp;G239</f>
        <v>T1=0.28</v>
      </c>
      <c r="D223" s="3"/>
      <c r="E223" s="3"/>
      <c r="F223" s="3" t="str">
        <f>"T2="&amp;G240</f>
        <v>T2=0.1</v>
      </c>
      <c r="G223" s="3"/>
      <c r="H223" s="3"/>
      <c r="I223" s="3" t="str">
        <f>"T3="&amp;G246</f>
        <v>T3=0.2</v>
      </c>
      <c r="J223" s="3"/>
      <c r="K223" s="3"/>
      <c r="L223" s="3" t="str">
        <f>"B1="&amp;G238</f>
        <v>B1=4.65</v>
      </c>
      <c r="M223" s="3"/>
      <c r="N223" s="3"/>
      <c r="O223" s="3" t="str">
        <f>"B2="&amp;G249</f>
        <v>B2=4.65</v>
      </c>
      <c r="P223" s="3"/>
      <c r="Q223" s="4"/>
      <c r="R223" s="3"/>
      <c r="S223" s="3"/>
      <c r="T223" s="3" t="s">
        <v>56</v>
      </c>
      <c r="U223" s="3"/>
      <c r="V223" s="3"/>
      <c r="W223" s="3"/>
      <c r="X223" s="3"/>
      <c r="Y223" s="3"/>
      <c r="Z223" s="3"/>
      <c r="AA223" s="11" t="str">
        <f>"① D"&amp;ROUND(0.15,220732880)*1000&amp;" mm"</f>
        <v>① D150 mm</v>
      </c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9" t="s">
        <v>36</v>
      </c>
      <c r="AS223" s="11">
        <v>2</v>
      </c>
      <c r="AT223" s="5"/>
    </row>
    <row r="224" spans="1:46" ht="18" customHeight="1">
      <c r="A224" s="4"/>
      <c r="B224" s="3"/>
      <c r="C224" s="3" t="str">
        <f>"B3="&amp;G247</f>
        <v>B3=0.99</v>
      </c>
      <c r="D224" s="3"/>
      <c r="E224" s="3"/>
      <c r="F224" s="3" t="str">
        <f>"B4="&amp;G245</f>
        <v>B4=0.87</v>
      </c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45" t="s">
        <v>57</v>
      </c>
      <c r="R224" s="46"/>
      <c r="S224" s="46"/>
      <c r="T224" s="46"/>
      <c r="U224" s="46"/>
      <c r="V224" s="46"/>
      <c r="W224" s="46"/>
      <c r="X224" s="46"/>
      <c r="Y224" s="46"/>
      <c r="Z224" s="46"/>
      <c r="AA224" s="47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/>
      <c r="AP224" s="46"/>
      <c r="AQ224" s="46"/>
      <c r="AR224" s="48"/>
      <c r="AS224" s="47"/>
      <c r="AT224" s="49"/>
    </row>
    <row r="225" spans="1:46" ht="18" customHeight="1">
      <c r="A225" s="4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4"/>
      <c r="R225" s="3"/>
      <c r="S225" s="3"/>
      <c r="T225" s="3"/>
      <c r="U225" s="3"/>
      <c r="V225" s="3"/>
      <c r="W225" s="3"/>
      <c r="X225" s="3"/>
      <c r="Y225" s="3"/>
      <c r="Z225" s="3"/>
      <c r="AA225" s="11" t="str">
        <f>"50 %"</f>
        <v>50 %</v>
      </c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9" t="s">
        <v>36</v>
      </c>
      <c r="AS225" s="11">
        <f>ROUND(50/100,2)</f>
        <v>0.5</v>
      </c>
      <c r="AT225" s="5"/>
    </row>
    <row r="226" spans="1:46" ht="18" customHeight="1">
      <c r="A226" s="4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4"/>
      <c r="R226" s="3"/>
      <c r="S226" s="3"/>
      <c r="T226" s="3"/>
      <c r="U226" s="3"/>
      <c r="V226" s="3"/>
      <c r="W226" s="3"/>
      <c r="X226" s="3"/>
      <c r="Y226" s="3"/>
      <c r="Z226" s="3"/>
      <c r="AA226" s="11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9"/>
      <c r="AS226" s="11"/>
      <c r="AT226" s="5"/>
    </row>
    <row r="227" spans="1:46" ht="18" customHeight="1">
      <c r="A227" s="4"/>
      <c r="B227" s="3" t="s">
        <v>8</v>
      </c>
      <c r="C227" s="3"/>
      <c r="D227" s="3"/>
      <c r="E227" s="3"/>
      <c r="F227" s="3"/>
      <c r="G227" s="27">
        <v>0.15</v>
      </c>
      <c r="H227" s="27"/>
      <c r="I227" s="27"/>
      <c r="J227" s="27">
        <v>0.15</v>
      </c>
      <c r="K227" s="27"/>
      <c r="L227" s="27"/>
      <c r="M227" s="27">
        <v>1</v>
      </c>
      <c r="N227" s="27"/>
      <c r="O227" s="3"/>
      <c r="P227" s="3"/>
      <c r="Q227" s="4"/>
      <c r="R227" s="3"/>
      <c r="S227" s="3"/>
      <c r="T227" s="3"/>
      <c r="U227" s="3"/>
      <c r="V227" s="3"/>
      <c r="W227" s="3"/>
      <c r="X227" s="3"/>
      <c r="Y227" s="3"/>
      <c r="Z227" s="3"/>
      <c r="AA227" s="11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9"/>
      <c r="AS227" s="11"/>
      <c r="AT227" s="5"/>
    </row>
    <row r="228" spans="1:46" ht="18" customHeight="1">
      <c r="A228" s="4"/>
      <c r="B228" s="3" t="s">
        <v>9</v>
      </c>
      <c r="C228" s="3"/>
      <c r="D228" s="3"/>
      <c r="E228" s="3"/>
      <c r="F228" s="3"/>
      <c r="G228" s="27">
        <v>0.19</v>
      </c>
      <c r="H228" s="27"/>
      <c r="I228" s="27"/>
      <c r="J228" s="27">
        <v>0.19</v>
      </c>
      <c r="K228" s="27"/>
      <c r="L228" s="27"/>
      <c r="M228" s="27"/>
      <c r="N228" s="27"/>
      <c r="O228" s="3"/>
      <c r="P228" s="3"/>
      <c r="Q228" s="4"/>
      <c r="R228" s="3"/>
      <c r="S228" s="3"/>
      <c r="T228" s="3"/>
      <c r="U228" s="3"/>
      <c r="V228" s="3"/>
      <c r="W228" s="3"/>
      <c r="X228" s="3"/>
      <c r="Y228" s="3"/>
      <c r="Z228" s="3"/>
      <c r="AA228" s="11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9"/>
      <c r="AS228" s="11"/>
      <c r="AT228" s="5"/>
    </row>
    <row r="229" spans="1:46" ht="18" customHeight="1">
      <c r="A229" s="4"/>
      <c r="B229" s="3" t="s">
        <v>10</v>
      </c>
      <c r="C229" s="3"/>
      <c r="D229" s="3"/>
      <c r="E229" s="3"/>
      <c r="F229" s="3"/>
      <c r="G229" s="27">
        <v>0</v>
      </c>
      <c r="H229" s="27"/>
      <c r="I229" s="27"/>
      <c r="J229" s="27"/>
      <c r="K229" s="27"/>
      <c r="L229" s="27"/>
      <c r="M229" s="27"/>
      <c r="N229" s="27"/>
      <c r="O229" s="3"/>
      <c r="P229" s="3"/>
      <c r="Q229" s="4"/>
      <c r="R229" s="3"/>
      <c r="S229" s="3"/>
      <c r="T229" s="3"/>
      <c r="U229" s="3"/>
      <c r="V229" s="3"/>
      <c r="W229" s="3"/>
      <c r="X229" s="3"/>
      <c r="Y229" s="3"/>
      <c r="Z229" s="3"/>
      <c r="AA229" s="11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9"/>
      <c r="AS229" s="11"/>
      <c r="AT229" s="5"/>
    </row>
    <row r="230" spans="1:46" ht="18" customHeight="1">
      <c r="A230" s="4"/>
      <c r="B230" s="3" t="s">
        <v>11</v>
      </c>
      <c r="C230" s="3"/>
      <c r="D230" s="3"/>
      <c r="E230" s="3"/>
      <c r="F230" s="3"/>
      <c r="G230" s="27">
        <v>0</v>
      </c>
      <c r="H230" s="27"/>
      <c r="I230" s="27"/>
      <c r="J230" s="27"/>
      <c r="K230" s="27"/>
      <c r="L230" s="27"/>
      <c r="M230" s="27"/>
      <c r="N230" s="27"/>
      <c r="O230" s="3"/>
      <c r="P230" s="3"/>
      <c r="Q230" s="4"/>
      <c r="R230" s="3"/>
      <c r="S230" s="3"/>
      <c r="T230" s="3"/>
      <c r="U230" s="3"/>
      <c r="V230" s="3"/>
      <c r="W230" s="3"/>
      <c r="X230" s="3"/>
      <c r="Y230" s="3"/>
      <c r="Z230" s="3"/>
      <c r="AA230" s="11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9"/>
      <c r="AS230" s="11"/>
      <c r="AT230" s="5"/>
    </row>
    <row r="231" spans="1:46" ht="18" customHeight="1">
      <c r="A231" s="4"/>
      <c r="B231" s="3" t="s">
        <v>12</v>
      </c>
      <c r="C231" s="3"/>
      <c r="D231" s="3"/>
      <c r="E231" s="3"/>
      <c r="F231" s="3"/>
      <c r="G231" s="27">
        <f>J231-G229-G230</f>
        <v>39.84</v>
      </c>
      <c r="H231" s="27"/>
      <c r="I231" s="27"/>
      <c r="J231" s="27">
        <v>39.84</v>
      </c>
      <c r="K231" s="27"/>
      <c r="L231" s="27"/>
      <c r="M231" s="27"/>
      <c r="N231" s="27"/>
      <c r="O231" s="3"/>
      <c r="P231" s="3"/>
      <c r="Q231" s="4"/>
      <c r="R231" s="3"/>
      <c r="S231" s="3"/>
      <c r="T231" s="3"/>
      <c r="U231" s="3"/>
      <c r="V231" s="3"/>
      <c r="W231" s="3"/>
      <c r="X231" s="3"/>
      <c r="Y231" s="3"/>
      <c r="Z231" s="3"/>
      <c r="AA231" s="11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9"/>
      <c r="AS231" s="11"/>
      <c r="AT231" s="5"/>
    </row>
    <row r="232" spans="1:46" ht="18" customHeight="1">
      <c r="A232" s="4"/>
      <c r="B232" s="3" t="s">
        <v>13</v>
      </c>
      <c r="C232" s="3"/>
      <c r="D232" s="3"/>
      <c r="E232" s="3"/>
      <c r="F232" s="3"/>
      <c r="G232" s="27">
        <v>6.5</v>
      </c>
      <c r="H232" s="27"/>
      <c r="I232" s="27"/>
      <c r="J232" s="27">
        <v>6.2</v>
      </c>
      <c r="K232" s="27"/>
      <c r="L232" s="27"/>
      <c r="M232" s="27"/>
      <c r="N232" s="27"/>
      <c r="O232" s="3"/>
      <c r="P232" s="3"/>
      <c r="Q232" s="4"/>
      <c r="R232" s="3"/>
      <c r="S232" s="3"/>
      <c r="T232" s="3"/>
      <c r="U232" s="3"/>
      <c r="V232" s="3"/>
      <c r="W232" s="3"/>
      <c r="X232" s="3"/>
      <c r="Y232" s="3"/>
      <c r="Z232" s="3"/>
      <c r="AA232" s="11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9"/>
      <c r="AS232" s="11"/>
      <c r="AT232" s="5"/>
    </row>
    <row r="233" spans="1:46" ht="18" customHeight="1">
      <c r="A233" s="4"/>
      <c r="B233" s="3" t="s">
        <v>14</v>
      </c>
      <c r="C233" s="3"/>
      <c r="D233" s="3"/>
      <c r="E233" s="3"/>
      <c r="F233" s="3"/>
      <c r="G233" s="27">
        <v>0.75</v>
      </c>
      <c r="H233" s="27"/>
      <c r="I233" s="27"/>
      <c r="J233" s="27"/>
      <c r="K233" s="27"/>
      <c r="L233" s="27"/>
      <c r="M233" s="27"/>
      <c r="N233" s="27"/>
      <c r="O233" s="3"/>
      <c r="P233" s="3"/>
      <c r="Q233" s="4"/>
      <c r="R233" s="3"/>
      <c r="S233" s="3"/>
      <c r="T233" s="3"/>
      <c r="U233" s="3"/>
      <c r="V233" s="3"/>
      <c r="W233" s="3"/>
      <c r="X233" s="3"/>
      <c r="Y233" s="3"/>
      <c r="Z233" s="3"/>
      <c r="AA233" s="11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9"/>
      <c r="AS233" s="11"/>
      <c r="AT233" s="5"/>
    </row>
    <row r="234" spans="1:46" ht="18" customHeight="1">
      <c r="A234" s="4"/>
      <c r="B234" s="3" t="s">
        <v>15</v>
      </c>
      <c r="C234" s="3"/>
      <c r="D234" s="3"/>
      <c r="E234" s="3"/>
      <c r="F234" s="3"/>
      <c r="G234" s="27">
        <v>0.3</v>
      </c>
      <c r="H234" s="27"/>
      <c r="I234" s="27"/>
      <c r="J234" s="27"/>
      <c r="K234" s="27"/>
      <c r="L234" s="27"/>
      <c r="M234" s="27"/>
      <c r="N234" s="27"/>
      <c r="O234" s="3"/>
      <c r="P234" s="3"/>
      <c r="Q234" s="4"/>
      <c r="R234" s="3"/>
      <c r="S234" s="3"/>
      <c r="T234" s="3"/>
      <c r="U234" s="3"/>
      <c r="V234" s="3"/>
      <c r="W234" s="3"/>
      <c r="X234" s="3"/>
      <c r="Y234" s="3"/>
      <c r="Z234" s="3"/>
      <c r="AA234" s="11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9"/>
      <c r="AS234" s="11"/>
      <c r="AT234" s="5"/>
    </row>
    <row r="235" spans="1:46" ht="18" customHeight="1">
      <c r="A235" s="4"/>
      <c r="B235" s="3" t="s">
        <v>16</v>
      </c>
      <c r="C235" s="3"/>
      <c r="D235" s="3"/>
      <c r="E235" s="3"/>
      <c r="F235" s="3"/>
      <c r="G235" s="27">
        <v>0</v>
      </c>
      <c r="H235" s="27"/>
      <c r="I235" s="27"/>
      <c r="J235" s="27"/>
      <c r="K235" s="27"/>
      <c r="L235" s="27"/>
      <c r="M235" s="27"/>
      <c r="N235" s="27"/>
      <c r="O235" s="3"/>
      <c r="P235" s="3"/>
      <c r="Q235" s="4"/>
      <c r="R235" s="3"/>
      <c r="S235" s="3"/>
      <c r="T235" s="3"/>
      <c r="U235" s="3"/>
      <c r="V235" s="3"/>
      <c r="W235" s="3"/>
      <c r="X235" s="3"/>
      <c r="Y235" s="3"/>
      <c r="Z235" s="3"/>
      <c r="AA235" s="11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9"/>
      <c r="AS235" s="11"/>
      <c r="AT235" s="5"/>
    </row>
    <row r="236" spans="1:46" ht="18" customHeight="1">
      <c r="A236" s="4"/>
      <c r="B236" s="3" t="s">
        <v>17</v>
      </c>
      <c r="C236" s="3"/>
      <c r="D236" s="3"/>
      <c r="E236" s="3"/>
      <c r="F236" s="3"/>
      <c r="G236" s="27">
        <v>0</v>
      </c>
      <c r="H236" s="27"/>
      <c r="I236" s="27"/>
      <c r="J236" s="27"/>
      <c r="K236" s="27"/>
      <c r="L236" s="27"/>
      <c r="M236" s="27"/>
      <c r="N236" s="27"/>
      <c r="O236" s="3"/>
      <c r="P236" s="3"/>
      <c r="Q236" s="4"/>
      <c r="R236" s="3"/>
      <c r="S236" s="3"/>
      <c r="T236" s="3"/>
      <c r="U236" s="3"/>
      <c r="V236" s="3"/>
      <c r="W236" s="3"/>
      <c r="X236" s="3"/>
      <c r="Y236" s="3"/>
      <c r="Z236" s="3"/>
      <c r="AA236" s="11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9"/>
      <c r="AS236" s="11"/>
      <c r="AT236" s="5"/>
    </row>
    <row r="237" spans="1:46" ht="18" customHeight="1">
      <c r="A237" s="4"/>
      <c r="B237" s="3" t="s">
        <v>18</v>
      </c>
      <c r="C237" s="3"/>
      <c r="D237" s="3"/>
      <c r="E237" s="3"/>
      <c r="F237" s="3"/>
      <c r="G237" s="27">
        <v>0</v>
      </c>
      <c r="H237" s="27"/>
      <c r="I237" s="27"/>
      <c r="J237" s="27"/>
      <c r="K237" s="27"/>
      <c r="L237" s="27"/>
      <c r="M237" s="27"/>
      <c r="N237" s="27"/>
      <c r="O237" s="3"/>
      <c r="P237" s="3"/>
      <c r="Q237" s="4"/>
      <c r="R237" s="3"/>
      <c r="S237" s="3"/>
      <c r="T237" s="3"/>
      <c r="U237" s="3"/>
      <c r="V237" s="3"/>
      <c r="W237" s="3"/>
      <c r="X237" s="3"/>
      <c r="Y237" s="3"/>
      <c r="Z237" s="3"/>
      <c r="AA237" s="11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9"/>
      <c r="AS237" s="11"/>
      <c r="AT237" s="5"/>
    </row>
    <row r="238" spans="1:46" ht="18" customHeight="1">
      <c r="A238" s="4"/>
      <c r="B238" s="3" t="s">
        <v>19</v>
      </c>
      <c r="C238" s="3"/>
      <c r="D238" s="3"/>
      <c r="E238" s="3"/>
      <c r="F238" s="3"/>
      <c r="G238" s="27">
        <f>ROUND(G233+2*G234*(G232-(G235+G236)),2)</f>
        <v>4.65</v>
      </c>
      <c r="H238" s="27"/>
      <c r="I238" s="27"/>
      <c r="J238" s="27"/>
      <c r="K238" s="27"/>
      <c r="L238" s="27"/>
      <c r="M238" s="27"/>
      <c r="N238" s="27"/>
      <c r="O238" s="3"/>
      <c r="P238" s="3"/>
      <c r="Q238" s="4"/>
      <c r="R238" s="3"/>
      <c r="S238" s="3"/>
      <c r="T238" s="3"/>
      <c r="U238" s="3"/>
      <c r="V238" s="3"/>
      <c r="W238" s="3"/>
      <c r="X238" s="3"/>
      <c r="Y238" s="3"/>
      <c r="Z238" s="3"/>
      <c r="AA238" s="11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9"/>
      <c r="AS238" s="11"/>
      <c r="AT238" s="5"/>
    </row>
    <row r="239" spans="1:46" ht="18" customHeight="1">
      <c r="A239" s="4"/>
      <c r="B239" s="3" t="s">
        <v>20</v>
      </c>
      <c r="C239" s="3"/>
      <c r="D239" s="3"/>
      <c r="E239" s="3"/>
      <c r="F239" s="3"/>
      <c r="G239" s="27">
        <v>0.28</v>
      </c>
      <c r="H239" s="27"/>
      <c r="I239" s="27"/>
      <c r="J239" s="27"/>
      <c r="K239" s="27"/>
      <c r="L239" s="27"/>
      <c r="M239" s="27"/>
      <c r="N239" s="27"/>
      <c r="O239" s="3"/>
      <c r="P239" s="3"/>
      <c r="Q239" s="4"/>
      <c r="R239" s="3"/>
      <c r="S239" s="3"/>
      <c r="T239" s="3"/>
      <c r="U239" s="3"/>
      <c r="V239" s="3"/>
      <c r="W239" s="3"/>
      <c r="X239" s="3"/>
      <c r="Y239" s="3"/>
      <c r="Z239" s="3"/>
      <c r="AA239" s="11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9"/>
      <c r="AS239" s="11"/>
      <c r="AT239" s="5"/>
    </row>
    <row r="240" spans="1:46" ht="18" customHeight="1">
      <c r="A240" s="4"/>
      <c r="B240" s="3" t="s">
        <v>21</v>
      </c>
      <c r="C240" s="3"/>
      <c r="D240" s="3"/>
      <c r="E240" s="3"/>
      <c r="F240" s="3"/>
      <c r="G240" s="27">
        <v>0.1</v>
      </c>
      <c r="H240" s="27"/>
      <c r="I240" s="27"/>
      <c r="J240" s="27"/>
      <c r="K240" s="27"/>
      <c r="L240" s="27"/>
      <c r="M240" s="27"/>
      <c r="N240" s="27"/>
      <c r="O240" s="3"/>
      <c r="P240" s="3"/>
      <c r="Q240" s="4"/>
      <c r="R240" s="3"/>
      <c r="S240" s="3"/>
      <c r="T240" s="3"/>
      <c r="U240" s="3"/>
      <c r="V240" s="3"/>
      <c r="W240" s="3"/>
      <c r="X240" s="3"/>
      <c r="Y240" s="3"/>
      <c r="Z240" s="3"/>
      <c r="AA240" s="11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9"/>
      <c r="AS240" s="11"/>
      <c r="AT240" s="5"/>
    </row>
    <row r="241" spans="1:46" ht="18" customHeight="1">
      <c r="A241" s="4"/>
      <c r="B241" s="3" t="s">
        <v>22</v>
      </c>
      <c r="C241" s="3"/>
      <c r="D241" s="3"/>
      <c r="E241" s="3"/>
      <c r="F241" s="3"/>
      <c r="G241" s="27">
        <v>0.1</v>
      </c>
      <c r="H241" s="27"/>
      <c r="I241" s="27"/>
      <c r="J241" s="27"/>
      <c r="K241" s="27"/>
      <c r="L241" s="27"/>
      <c r="M241" s="27"/>
      <c r="N241" s="27"/>
      <c r="O241" s="3"/>
      <c r="P241" s="3"/>
      <c r="Q241" s="4"/>
      <c r="R241" s="3"/>
      <c r="S241" s="3"/>
      <c r="T241" s="3"/>
      <c r="U241" s="3"/>
      <c r="V241" s="3"/>
      <c r="W241" s="3"/>
      <c r="X241" s="3"/>
      <c r="Y241" s="3"/>
      <c r="Z241" s="3"/>
      <c r="AA241" s="11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9"/>
      <c r="AS241" s="11"/>
      <c r="AT241" s="5"/>
    </row>
    <row r="242" spans="1:46" ht="18" customHeight="1">
      <c r="A242" s="4"/>
      <c r="B242" s="3" t="s">
        <v>23</v>
      </c>
      <c r="C242" s="3"/>
      <c r="D242" s="3"/>
      <c r="E242" s="3"/>
      <c r="F242" s="3"/>
      <c r="G242" s="27">
        <v>0</v>
      </c>
      <c r="H242" s="27"/>
      <c r="I242" s="27"/>
      <c r="J242" s="27"/>
      <c r="K242" s="27"/>
      <c r="L242" s="27"/>
      <c r="M242" s="27"/>
      <c r="N242" s="27"/>
      <c r="O242" s="3"/>
      <c r="P242" s="3"/>
      <c r="Q242" s="4"/>
      <c r="R242" s="3"/>
      <c r="S242" s="3"/>
      <c r="T242" s="3"/>
      <c r="U242" s="3"/>
      <c r="V242" s="3"/>
      <c r="W242" s="3"/>
      <c r="X242" s="3"/>
      <c r="Y242" s="3"/>
      <c r="Z242" s="3"/>
      <c r="AA242" s="11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9"/>
      <c r="AS242" s="11"/>
      <c r="AT242" s="5"/>
    </row>
    <row r="243" spans="1:46" ht="18" customHeight="1">
      <c r="A243" s="4"/>
      <c r="B243" s="3" t="s">
        <v>24</v>
      </c>
      <c r="C243" s="3"/>
      <c r="D243" s="3"/>
      <c r="E243" s="3"/>
      <c r="F243" s="3"/>
      <c r="G243" s="27">
        <f>ROUND(G233+2*G234*G242,2)</f>
        <v>0.75</v>
      </c>
      <c r="H243" s="27"/>
      <c r="I243" s="27"/>
      <c r="J243" s="27"/>
      <c r="K243" s="27"/>
      <c r="L243" s="27"/>
      <c r="M243" s="27"/>
      <c r="N243" s="27"/>
      <c r="O243" s="3"/>
      <c r="P243" s="3"/>
      <c r="Q243" s="4"/>
      <c r="R243" s="3"/>
      <c r="S243" s="3"/>
      <c r="T243" s="3"/>
      <c r="U243" s="3"/>
      <c r="V243" s="3"/>
      <c r="W243" s="3"/>
      <c r="X243" s="3"/>
      <c r="Y243" s="3"/>
      <c r="Z243" s="3"/>
      <c r="AA243" s="11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9"/>
      <c r="AS243" s="11"/>
      <c r="AT243" s="5"/>
    </row>
    <row r="244" spans="1:46" ht="18" customHeight="1">
      <c r="A244" s="4"/>
      <c r="B244" s="3" t="s">
        <v>25</v>
      </c>
      <c r="C244" s="3"/>
      <c r="D244" s="3"/>
      <c r="E244" s="3"/>
      <c r="F244" s="3"/>
      <c r="G244" s="27">
        <f>ROUND(G240+G228/2,2)</f>
        <v>0.2</v>
      </c>
      <c r="H244" s="27"/>
      <c r="I244" s="27"/>
      <c r="J244" s="27"/>
      <c r="K244" s="27"/>
      <c r="L244" s="27"/>
      <c r="M244" s="27"/>
      <c r="N244" s="27"/>
      <c r="O244" s="3"/>
      <c r="P244" s="3"/>
      <c r="Q244" s="4"/>
      <c r="R244" s="3"/>
      <c r="S244" s="3"/>
      <c r="T244" s="3"/>
      <c r="U244" s="3"/>
      <c r="V244" s="3"/>
      <c r="W244" s="3"/>
      <c r="X244" s="3"/>
      <c r="Y244" s="3"/>
      <c r="Z244" s="3"/>
      <c r="AA244" s="11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9"/>
      <c r="AS244" s="11"/>
      <c r="AT244" s="5"/>
    </row>
    <row r="245" spans="1:46" ht="18" customHeight="1">
      <c r="A245" s="4"/>
      <c r="B245" s="3" t="s">
        <v>26</v>
      </c>
      <c r="C245" s="3"/>
      <c r="D245" s="3"/>
      <c r="E245" s="3"/>
      <c r="F245" s="3"/>
      <c r="G245" s="27">
        <f>ROUND(G243+2*G234*G244,2)</f>
        <v>0.87</v>
      </c>
      <c r="H245" s="27"/>
      <c r="I245" s="27"/>
      <c r="J245" s="27"/>
      <c r="K245" s="27"/>
      <c r="L245" s="27"/>
      <c r="M245" s="27"/>
      <c r="N245" s="27"/>
      <c r="O245" s="3"/>
      <c r="P245" s="3"/>
      <c r="Q245" s="4"/>
      <c r="R245" s="3"/>
      <c r="S245" s="3"/>
      <c r="T245" s="3"/>
      <c r="U245" s="3"/>
      <c r="V245" s="3"/>
      <c r="W245" s="3"/>
      <c r="X245" s="3"/>
      <c r="Y245" s="3"/>
      <c r="Z245" s="3"/>
      <c r="AA245" s="11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9"/>
      <c r="AS245" s="11"/>
      <c r="AT245" s="5"/>
    </row>
    <row r="246" spans="1:46" ht="18" customHeight="1">
      <c r="A246" s="4"/>
      <c r="B246" s="3" t="s">
        <v>27</v>
      </c>
      <c r="C246" s="3"/>
      <c r="D246" s="3"/>
      <c r="E246" s="3"/>
      <c r="F246" s="3"/>
      <c r="G246" s="27">
        <f>ROUND(G241+G228/2,2)</f>
        <v>0.2</v>
      </c>
      <c r="H246" s="27"/>
      <c r="I246" s="27"/>
      <c r="J246" s="27"/>
      <c r="K246" s="27"/>
      <c r="L246" s="27"/>
      <c r="M246" s="27"/>
      <c r="N246" s="27"/>
      <c r="O246" s="3"/>
      <c r="P246" s="3"/>
      <c r="Q246" s="4"/>
      <c r="R246" s="3"/>
      <c r="S246" s="3"/>
      <c r="T246" s="3"/>
      <c r="U246" s="3"/>
      <c r="V246" s="3"/>
      <c r="W246" s="3"/>
      <c r="X246" s="3"/>
      <c r="Y246" s="3"/>
      <c r="Z246" s="3"/>
      <c r="AA246" s="11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9"/>
      <c r="AS246" s="11"/>
      <c r="AT246" s="5"/>
    </row>
    <row r="247" spans="1:46" ht="18" customHeight="1">
      <c r="A247" s="4"/>
      <c r="B247" s="3" t="s">
        <v>28</v>
      </c>
      <c r="C247" s="3"/>
      <c r="D247" s="3"/>
      <c r="E247" s="3"/>
      <c r="F247" s="3"/>
      <c r="G247" s="27">
        <f>ROUND(G245+2*G234*G246,2)</f>
        <v>0.99</v>
      </c>
      <c r="H247" s="27"/>
      <c r="I247" s="27"/>
      <c r="J247" s="27"/>
      <c r="K247" s="27"/>
      <c r="L247" s="27"/>
      <c r="M247" s="27"/>
      <c r="N247" s="27"/>
      <c r="O247" s="3"/>
      <c r="P247" s="3"/>
      <c r="Q247" s="4"/>
      <c r="R247" s="3"/>
      <c r="S247" s="3"/>
      <c r="T247" s="3"/>
      <c r="U247" s="3"/>
      <c r="V247" s="3"/>
      <c r="W247" s="3"/>
      <c r="X247" s="3"/>
      <c r="Y247" s="3"/>
      <c r="Z247" s="3"/>
      <c r="AA247" s="11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9"/>
      <c r="AS247" s="11"/>
      <c r="AT247" s="5"/>
    </row>
    <row r="248" spans="1:46" ht="18" customHeight="1">
      <c r="A248" s="4"/>
      <c r="B248" s="3" t="s">
        <v>29</v>
      </c>
      <c r="C248" s="3"/>
      <c r="D248" s="3"/>
      <c r="E248" s="3"/>
      <c r="F248" s="3"/>
      <c r="G248" s="27">
        <f>G232-G244-G235-G236-G237</f>
        <v>6.3</v>
      </c>
      <c r="H248" s="27"/>
      <c r="I248" s="27"/>
      <c r="J248" s="27"/>
      <c r="K248" s="27"/>
      <c r="L248" s="27"/>
      <c r="M248" s="27"/>
      <c r="N248" s="27"/>
      <c r="O248" s="3"/>
      <c r="P248" s="3"/>
      <c r="Q248" s="4"/>
      <c r="R248" s="3"/>
      <c r="S248" s="3"/>
      <c r="T248" s="3"/>
      <c r="U248" s="3"/>
      <c r="V248" s="3"/>
      <c r="W248" s="3"/>
      <c r="X248" s="3"/>
      <c r="Y248" s="3"/>
      <c r="Z248" s="3"/>
      <c r="AA248" s="11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9"/>
      <c r="AS248" s="11"/>
      <c r="AT248" s="5"/>
    </row>
    <row r="249" spans="1:46" ht="18" customHeight="1">
      <c r="A249" s="4"/>
      <c r="B249" s="3" t="s">
        <v>30</v>
      </c>
      <c r="C249" s="3"/>
      <c r="D249" s="3"/>
      <c r="E249" s="3"/>
      <c r="F249" s="3"/>
      <c r="G249" s="27">
        <f>ROUND(G245+2*G234*G248,2)</f>
        <v>4.65</v>
      </c>
      <c r="H249" s="27"/>
      <c r="I249" s="27"/>
      <c r="J249" s="27"/>
      <c r="K249" s="27"/>
      <c r="L249" s="27"/>
      <c r="M249" s="27"/>
      <c r="N249" s="27"/>
      <c r="O249" s="3"/>
      <c r="P249" s="3"/>
      <c r="Q249" s="4"/>
      <c r="R249" s="3"/>
      <c r="S249" s="3"/>
      <c r="T249" s="3"/>
      <c r="U249" s="3"/>
      <c r="V249" s="3"/>
      <c r="W249" s="3"/>
      <c r="X249" s="3"/>
      <c r="Y249" s="3"/>
      <c r="Z249" s="3"/>
      <c r="AA249" s="11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9"/>
      <c r="AS249" s="11"/>
      <c r="AT249" s="5"/>
    </row>
    <row r="250" spans="1:46" ht="18" customHeight="1">
      <c r="A250" s="4"/>
      <c r="B250" s="3" t="s">
        <v>31</v>
      </c>
      <c r="C250" s="3"/>
      <c r="D250" s="3"/>
      <c r="E250" s="3"/>
      <c r="F250" s="3"/>
      <c r="G250" s="27">
        <f>G232-G228-G240</f>
        <v>6.21</v>
      </c>
      <c r="H250" s="27"/>
      <c r="I250" s="27"/>
      <c r="J250" s="27"/>
      <c r="K250" s="27"/>
      <c r="L250" s="27"/>
      <c r="M250" s="27"/>
      <c r="N250" s="27"/>
      <c r="O250" s="3"/>
      <c r="P250" s="3"/>
      <c r="Q250" s="4"/>
      <c r="R250" s="3"/>
      <c r="S250" s="3"/>
      <c r="T250" s="3"/>
      <c r="U250" s="3"/>
      <c r="V250" s="3"/>
      <c r="W250" s="3"/>
      <c r="X250" s="3"/>
      <c r="Y250" s="3"/>
      <c r="Z250" s="3"/>
      <c r="AA250" s="11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9"/>
      <c r="AS250" s="11"/>
      <c r="AT250" s="5"/>
    </row>
    <row r="251" spans="1:46" ht="18" customHeight="1">
      <c r="A251" s="4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4"/>
      <c r="R251" s="3"/>
      <c r="S251" s="3"/>
      <c r="T251" s="3"/>
      <c r="U251" s="3"/>
      <c r="V251" s="3"/>
      <c r="W251" s="3"/>
      <c r="X251" s="3"/>
      <c r="Y251" s="3"/>
      <c r="Z251" s="3"/>
      <c r="AA251" s="11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9"/>
      <c r="AS251" s="11"/>
      <c r="AT251" s="5"/>
    </row>
    <row r="252" spans="1:46" ht="18" customHeight="1">
      <c r="A252" s="4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4"/>
      <c r="R252" s="3"/>
      <c r="S252" s="3"/>
      <c r="T252" s="3"/>
      <c r="U252" s="3"/>
      <c r="V252" s="3"/>
      <c r="W252" s="3"/>
      <c r="X252" s="3"/>
      <c r="Y252" s="3"/>
      <c r="Z252" s="3"/>
      <c r="AA252" s="11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9"/>
      <c r="AS252" s="11"/>
      <c r="AT252" s="5"/>
    </row>
    <row r="253" spans="1:46" ht="18" customHeight="1">
      <c r="A253" s="4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4"/>
      <c r="R253" s="3"/>
      <c r="S253" s="3"/>
      <c r="T253" s="3"/>
      <c r="U253" s="3"/>
      <c r="V253" s="3"/>
      <c r="W253" s="3"/>
      <c r="X253" s="3"/>
      <c r="Y253" s="3"/>
      <c r="Z253" s="3"/>
      <c r="AA253" s="11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9"/>
      <c r="AS253" s="11"/>
      <c r="AT253" s="5"/>
    </row>
    <row r="254" spans="1:46" ht="18" customHeight="1">
      <c r="A254" s="4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4"/>
      <c r="R254" s="3"/>
      <c r="S254" s="3"/>
      <c r="T254" s="3"/>
      <c r="U254" s="3"/>
      <c r="V254" s="3"/>
      <c r="W254" s="3"/>
      <c r="X254" s="3"/>
      <c r="Y254" s="3"/>
      <c r="Z254" s="3"/>
      <c r="AA254" s="11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9"/>
      <c r="AS254" s="11"/>
      <c r="AT254" s="5"/>
    </row>
    <row r="255" spans="1:46" ht="18" customHeight="1">
      <c r="A255" s="4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4"/>
      <c r="R255" s="3"/>
      <c r="S255" s="3"/>
      <c r="T255" s="3"/>
      <c r="U255" s="3"/>
      <c r="V255" s="3"/>
      <c r="W255" s="3"/>
      <c r="X255" s="3"/>
      <c r="Y255" s="3"/>
      <c r="Z255" s="3"/>
      <c r="AA255" s="11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9"/>
      <c r="AS255" s="11"/>
      <c r="AT255" s="5"/>
    </row>
    <row r="256" spans="1:46" ht="18" customHeight="1">
      <c r="A256" s="4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4"/>
      <c r="R256" s="3"/>
      <c r="S256" s="3"/>
      <c r="T256" s="3"/>
      <c r="U256" s="3"/>
      <c r="V256" s="3"/>
      <c r="W256" s="3"/>
      <c r="X256" s="3"/>
      <c r="Y256" s="3"/>
      <c r="Z256" s="3"/>
      <c r="AA256" s="11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9"/>
      <c r="AS256" s="11"/>
      <c r="AT256" s="5"/>
    </row>
    <row r="257" spans="1:46" ht="18" customHeight="1">
      <c r="A257" s="4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4"/>
      <c r="R257" s="3"/>
      <c r="S257" s="3"/>
      <c r="T257" s="3"/>
      <c r="U257" s="3"/>
      <c r="V257" s="3"/>
      <c r="W257" s="3"/>
      <c r="X257" s="3"/>
      <c r="Y257" s="3"/>
      <c r="Z257" s="3"/>
      <c r="AA257" s="11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9"/>
      <c r="AS257" s="11"/>
      <c r="AT257" s="5"/>
    </row>
    <row r="258" spans="1:46" ht="18" customHeight="1">
      <c r="A258" s="4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4"/>
      <c r="R258" s="3"/>
      <c r="S258" s="3"/>
      <c r="T258" s="3"/>
      <c r="U258" s="3"/>
      <c r="V258" s="3"/>
      <c r="W258" s="3"/>
      <c r="X258" s="3"/>
      <c r="Y258" s="3"/>
      <c r="Z258" s="3"/>
      <c r="AA258" s="11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9"/>
      <c r="AS258" s="11"/>
      <c r="AT258" s="5"/>
    </row>
    <row r="259" spans="1:46" ht="18" customHeight="1">
      <c r="A259" s="4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4"/>
      <c r="R259" s="3"/>
      <c r="S259" s="3"/>
      <c r="T259" s="3"/>
      <c r="U259" s="3"/>
      <c r="V259" s="3"/>
      <c r="W259" s="3"/>
      <c r="X259" s="3"/>
      <c r="Y259" s="3"/>
      <c r="Z259" s="3"/>
      <c r="AA259" s="11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9"/>
      <c r="AS259" s="11"/>
      <c r="AT259" s="5"/>
    </row>
    <row r="260" spans="1:46" ht="18" customHeight="1">
      <c r="A260" s="4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4"/>
      <c r="R260" s="3"/>
      <c r="S260" s="3"/>
      <c r="T260" s="3"/>
      <c r="U260" s="3"/>
      <c r="V260" s="3"/>
      <c r="W260" s="3"/>
      <c r="X260" s="3"/>
      <c r="Y260" s="3"/>
      <c r="Z260" s="3"/>
      <c r="AA260" s="11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9"/>
      <c r="AS260" s="11"/>
      <c r="AT260" s="5"/>
    </row>
    <row r="261" spans="1:46" ht="18" customHeight="1">
      <c r="A261" s="4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4"/>
      <c r="R261" s="3"/>
      <c r="S261" s="3"/>
      <c r="T261" s="3"/>
      <c r="U261" s="3"/>
      <c r="V261" s="3"/>
      <c r="W261" s="3"/>
      <c r="X261" s="3"/>
      <c r="Y261" s="3"/>
      <c r="Z261" s="3"/>
      <c r="AA261" s="11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9"/>
      <c r="AS261" s="11"/>
      <c r="AT261" s="5"/>
    </row>
    <row r="262" spans="1:46" ht="18" customHeight="1">
      <c r="A262" s="4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4"/>
      <c r="R262" s="3"/>
      <c r="S262" s="3"/>
      <c r="T262" s="3"/>
      <c r="U262" s="3"/>
      <c r="V262" s="3"/>
      <c r="W262" s="3"/>
      <c r="X262" s="3"/>
      <c r="Y262" s="3"/>
      <c r="Z262" s="3"/>
      <c r="AA262" s="11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9"/>
      <c r="AS262" s="11"/>
      <c r="AT262" s="5"/>
    </row>
    <row r="263" spans="1:46" ht="18" customHeight="1">
      <c r="A263" s="4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4"/>
      <c r="R263" s="3"/>
      <c r="S263" s="3"/>
      <c r="T263" s="3"/>
      <c r="U263" s="3"/>
      <c r="V263" s="3"/>
      <c r="W263" s="3"/>
      <c r="X263" s="3"/>
      <c r="Y263" s="3"/>
      <c r="Z263" s="3"/>
      <c r="AA263" s="11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9"/>
      <c r="AS263" s="11"/>
      <c r="AT263" s="5"/>
    </row>
    <row r="264" spans="1:46" ht="18" customHeight="1">
      <c r="A264" s="6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6"/>
      <c r="R264" s="7"/>
      <c r="S264" s="7"/>
      <c r="T264" s="7"/>
      <c r="U264" s="7"/>
      <c r="V264" s="7"/>
      <c r="W264" s="7"/>
      <c r="X264" s="7"/>
      <c r="Y264" s="7"/>
      <c r="Z264" s="7"/>
      <c r="AA264" s="12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10"/>
      <c r="AS264" s="12"/>
      <c r="AT264" s="8"/>
    </row>
    <row r="265" spans="1:46" ht="18" customHeight="1">
      <c r="A265" s="2" t="s">
        <v>0</v>
      </c>
      <c r="B265" s="1"/>
      <c r="C265" s="1"/>
      <c r="D265" s="1"/>
      <c r="E265" s="1" t="s">
        <v>62</v>
      </c>
      <c r="F265" s="1"/>
      <c r="G265" s="1"/>
      <c r="H265" s="1"/>
      <c r="I265" s="1"/>
      <c r="J265" s="1"/>
      <c r="K265" s="1"/>
      <c r="L265" s="1"/>
      <c r="M265" s="1"/>
      <c r="N265" s="1"/>
      <c r="O265" s="1" t="s">
        <v>2</v>
      </c>
      <c r="P265" s="1" t="str">
        <f>ROUND(49.372178,2)&amp;"m"</f>
        <v>49.37m</v>
      </c>
      <c r="Q265" s="1" t="s">
        <v>3</v>
      </c>
      <c r="R265" s="1"/>
      <c r="S265" s="1"/>
      <c r="T265" s="1"/>
      <c r="U265" s="1"/>
      <c r="V265" s="1"/>
      <c r="W265" s="1"/>
      <c r="X265" s="1"/>
      <c r="Y265" s="1"/>
      <c r="Z265" s="1"/>
      <c r="AA265" s="1" t="s">
        <v>4</v>
      </c>
      <c r="AB265" s="1"/>
      <c r="AC265" s="1"/>
      <c r="AD265" s="1" t="str">
        <f>ROUND(0,2)&amp;"m ~ "&amp;ROUND(49.372178,2)&amp;"m"</f>
        <v>0m ~ 49.37m</v>
      </c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</row>
    <row r="266" spans="1:46" ht="18" customHeight="1">
      <c r="A266" s="13" t="s">
        <v>63</v>
      </c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 t="str">
        <f>"平均土被り="&amp;G316&amp;"M"</f>
        <v>平均土被り=3.71M</v>
      </c>
      <c r="N266" s="14"/>
      <c r="O266" s="14"/>
      <c r="P266" s="28" t="str">
        <f>"L="&amp;G297&amp;"M"</f>
        <v>L=49.37M</v>
      </c>
      <c r="Q266" s="15" t="s">
        <v>5</v>
      </c>
      <c r="R266" s="16"/>
      <c r="S266" s="16"/>
      <c r="T266" s="16"/>
      <c r="U266" s="16"/>
      <c r="V266" s="16"/>
      <c r="W266" s="16"/>
      <c r="X266" s="16"/>
      <c r="Y266" s="16"/>
      <c r="Z266" s="16"/>
      <c r="AA266" s="17" t="s">
        <v>6</v>
      </c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8"/>
      <c r="AS266" s="17" t="s">
        <v>7</v>
      </c>
      <c r="AT266" s="19"/>
    </row>
    <row r="267" spans="1:46" ht="18" customHeight="1">
      <c r="A267" s="20"/>
      <c r="B267" s="21"/>
      <c r="C267" s="21" t="str">
        <f>"H="&amp;G298&amp;"m,D"&amp;G293*1000&amp;"mm,人力,非舗装"</f>
        <v>H=4m,D150mm,人力,非舗装</v>
      </c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9"/>
      <c r="Q267" s="22"/>
      <c r="R267" s="23"/>
      <c r="S267" s="23"/>
      <c r="T267" s="23"/>
      <c r="U267" s="23"/>
      <c r="V267" s="23"/>
      <c r="W267" s="23"/>
      <c r="X267" s="23"/>
      <c r="Y267" s="23"/>
      <c r="Z267" s="23"/>
      <c r="AA267" s="24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5"/>
      <c r="AS267" s="24"/>
      <c r="AT267" s="26"/>
    </row>
    <row r="268" spans="1:46" ht="18" customHeight="1">
      <c r="A268" s="4" t="s">
        <v>33</v>
      </c>
      <c r="B268" s="3"/>
      <c r="C268" s="3"/>
      <c r="D268" s="3"/>
      <c r="E268" s="3"/>
      <c r="F268" s="3" t="str">
        <f>"= 平均土被り＋管径+T2 = "&amp;J298&amp;"M"</f>
        <v>= 平均土被り＋管径+T2 = 3.84M</v>
      </c>
      <c r="G268" s="3"/>
      <c r="H268" s="3"/>
      <c r="I268" s="3"/>
      <c r="J268" s="3"/>
      <c r="K268" s="3"/>
      <c r="L268" s="3"/>
      <c r="M268" s="3"/>
      <c r="N268" s="3"/>
      <c r="O268" s="3" t="str">
        <f>"=&gt; "&amp;G298</f>
        <v>=&gt; 4</v>
      </c>
      <c r="P268" s="3"/>
      <c r="Q268" s="30" t="s">
        <v>34</v>
      </c>
      <c r="R268" s="31"/>
      <c r="S268" s="31"/>
      <c r="T268" s="31"/>
      <c r="U268" s="31"/>
      <c r="V268" s="31"/>
      <c r="W268" s="31"/>
      <c r="X268" s="31"/>
      <c r="Y268" s="31"/>
      <c r="Z268" s="31"/>
      <c r="AA268" s="32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3"/>
      <c r="AS268" s="32"/>
      <c r="AT268" s="34"/>
    </row>
    <row r="269" spans="1:46" ht="18" customHeight="1">
      <c r="A269" s="4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4" t="s">
        <v>35</v>
      </c>
      <c r="R269" s="3"/>
      <c r="S269" s="3"/>
      <c r="T269" s="3"/>
      <c r="U269" s="3"/>
      <c r="V269" s="3"/>
      <c r="W269" s="3"/>
      <c r="X269" s="3"/>
      <c r="Y269" s="3"/>
      <c r="Z269" s="3"/>
      <c r="AA269" s="11" t="str">
        <f>"( "&amp;G304&amp;" + "&amp;G299&amp;" ) x 0.5 x "&amp;G298-G301-G302&amp;" x "&amp;G297&amp;"m"</f>
        <v>( 3.15 + 0.75 ) x 0.5 x 4 x 49.37m</v>
      </c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9"/>
      <c r="AS269" s="11"/>
      <c r="AT269" s="5"/>
    </row>
    <row r="270" spans="1:46" ht="18" customHeight="1">
      <c r="A270" s="4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5"/>
      <c r="R270" s="36"/>
      <c r="S270" s="36"/>
      <c r="T270" s="36"/>
      <c r="U270" s="36"/>
      <c r="V270" s="36"/>
      <c r="W270" s="36"/>
      <c r="X270" s="36"/>
      <c r="Y270" s="36"/>
      <c r="Z270" s="36"/>
      <c r="AA270" s="37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  <c r="AR270" s="38" t="s">
        <v>36</v>
      </c>
      <c r="AS270" s="37">
        <f>ROUND((G304+G299)*0.5*(G298-G301-G302)*G297,2)</f>
        <v>385.09</v>
      </c>
      <c r="AT270" s="39" t="s">
        <v>37</v>
      </c>
    </row>
    <row r="271" spans="1:46" ht="18" customHeight="1">
      <c r="A271" s="4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4" t="s">
        <v>38</v>
      </c>
      <c r="R271" s="3"/>
      <c r="S271" s="3"/>
      <c r="T271" s="3"/>
      <c r="U271" s="3"/>
      <c r="V271" s="3"/>
      <c r="W271" s="3"/>
      <c r="X271" s="3"/>
      <c r="Y271" s="3"/>
      <c r="Z271" s="3"/>
      <c r="AA271" s="11" t="s">
        <v>39</v>
      </c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9"/>
      <c r="AS271" s="11"/>
      <c r="AT271" s="5"/>
    </row>
    <row r="272" spans="1:46" ht="18" customHeight="1">
      <c r="A272" s="4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4"/>
      <c r="R272" s="3"/>
      <c r="S272" s="3"/>
      <c r="T272" s="3"/>
      <c r="U272" s="3"/>
      <c r="V272" s="3"/>
      <c r="W272" s="3"/>
      <c r="X272" s="3"/>
      <c r="Y272" s="3"/>
      <c r="Z272" s="3"/>
      <c r="AA272" s="11" t="str">
        <f>"("&amp;G315&amp;"+"&amp;G313&amp;") x 0.5 x "&amp;G314-G312&amp;" x "&amp;G297&amp;"m"</f>
        <v>(3.15+0.99) x 0.5 x 3.6 x 49.37m</v>
      </c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9" t="s">
        <v>36</v>
      </c>
      <c r="AS272" s="11">
        <f>ROUND((G315+G313)*0.5*(G314-G312)*G297,2)</f>
        <v>367.91</v>
      </c>
      <c r="AT272" s="5" t="s">
        <v>37</v>
      </c>
    </row>
    <row r="273" spans="1:46" ht="18" customHeight="1">
      <c r="A273" s="4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4"/>
      <c r="R273" s="3"/>
      <c r="S273" s="3"/>
      <c r="T273" s="3"/>
      <c r="U273" s="3"/>
      <c r="V273" s="3"/>
      <c r="W273" s="3"/>
      <c r="X273" s="3"/>
      <c r="Y273" s="3"/>
      <c r="Z273" s="3"/>
      <c r="AA273" s="11" t="s">
        <v>40</v>
      </c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9"/>
      <c r="AS273" s="11"/>
      <c r="AT273" s="5"/>
    </row>
    <row r="274" spans="1:46" ht="18" customHeight="1">
      <c r="A274" s="4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4"/>
      <c r="R274" s="3"/>
      <c r="S274" s="3"/>
      <c r="T274" s="3"/>
      <c r="U274" s="3"/>
      <c r="V274" s="3"/>
      <c r="W274" s="3"/>
      <c r="X274" s="3"/>
      <c r="Y274" s="3"/>
      <c r="Z274" s="3"/>
      <c r="AA274" s="11" t="str">
        <f>"(("&amp;G313&amp;"+"&amp;G311&amp;")x0.5x"&amp;G312&amp;" - (PI/4x"&amp;G294&amp;"^2/2)) x "&amp;G297&amp;"m"</f>
        <v>((0.99+0.87)x0.5x0.2 - (PI/4x0.19^2/2)) x 49.37m</v>
      </c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9" t="s">
        <v>36</v>
      </c>
      <c r="AS274" s="11">
        <f>ROUND(((G313+G311)*0.5*G312-(PI()/4*G294^2/2))*G297,2)</f>
        <v>8.48</v>
      </c>
      <c r="AT274" s="5" t="s">
        <v>37</v>
      </c>
    </row>
    <row r="275" spans="1:46" ht="18" customHeight="1">
      <c r="A275" s="4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5"/>
      <c r="R275" s="36"/>
      <c r="S275" s="36"/>
      <c r="T275" s="36"/>
      <c r="U275" s="36"/>
      <c r="V275" s="36"/>
      <c r="W275" s="36"/>
      <c r="X275" s="36"/>
      <c r="Y275" s="36"/>
      <c r="Z275" s="36"/>
      <c r="AA275" s="37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  <c r="AR275" s="38" t="s">
        <v>36</v>
      </c>
      <c r="AS275" s="37">
        <f>AS272+AS274</f>
        <v>376.39000000000004</v>
      </c>
      <c r="AT275" s="39" t="s">
        <v>37</v>
      </c>
    </row>
    <row r="276" spans="1:46" ht="18" customHeight="1">
      <c r="A276" s="4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4" t="s">
        <v>41</v>
      </c>
      <c r="R276" s="3"/>
      <c r="S276" s="3"/>
      <c r="T276" s="3"/>
      <c r="U276" s="3"/>
      <c r="V276" s="3"/>
      <c r="W276" s="3"/>
      <c r="X276" s="3"/>
      <c r="Y276" s="3"/>
      <c r="Z276" s="3"/>
      <c r="AA276" s="11" t="s">
        <v>42</v>
      </c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9" t="s">
        <v>36</v>
      </c>
      <c r="AS276" s="11">
        <f>AS270</f>
        <v>385.09</v>
      </c>
      <c r="AT276" s="5" t="s">
        <v>37</v>
      </c>
    </row>
    <row r="277" spans="1:46" ht="18" customHeight="1">
      <c r="A277" s="4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5"/>
      <c r="R277" s="36"/>
      <c r="S277" s="36"/>
      <c r="T277" s="36"/>
      <c r="U277" s="36"/>
      <c r="V277" s="36"/>
      <c r="W277" s="36"/>
      <c r="X277" s="36"/>
      <c r="Y277" s="36"/>
      <c r="Z277" s="36"/>
      <c r="AA277" s="37" t="s">
        <v>43</v>
      </c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  <c r="AR277" s="38" t="s">
        <v>36</v>
      </c>
      <c r="AS277" s="37">
        <f>AS275</f>
        <v>376.39000000000004</v>
      </c>
      <c r="AT277" s="39" t="s">
        <v>37</v>
      </c>
    </row>
    <row r="278" spans="1:46" ht="18" customHeight="1">
      <c r="A278" s="4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4" t="s">
        <v>44</v>
      </c>
      <c r="R278" s="3"/>
      <c r="S278" s="3"/>
      <c r="T278" s="3"/>
      <c r="U278" s="3"/>
      <c r="V278" s="3"/>
      <c r="W278" s="3"/>
      <c r="X278" s="3"/>
      <c r="Y278" s="3"/>
      <c r="Z278" s="3"/>
      <c r="AA278" s="11" t="s">
        <v>45</v>
      </c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9"/>
      <c r="AS278" s="11"/>
      <c r="AT278" s="5"/>
    </row>
    <row r="279" spans="1:46" ht="18" customHeight="1">
      <c r="A279" s="4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5"/>
      <c r="R279" s="36"/>
      <c r="S279" s="36"/>
      <c r="T279" s="36"/>
      <c r="U279" s="36"/>
      <c r="V279" s="36"/>
      <c r="W279" s="36"/>
      <c r="X279" s="36"/>
      <c r="Y279" s="36"/>
      <c r="Z279" s="36"/>
      <c r="AA279" s="37" t="str">
        <f>"(("&amp;G309&amp;"+"&amp;G311&amp;") x 0.5 x "&amp;G310&amp;" - PI/4 x "&amp;G294&amp;"^2 / 2) x "&amp;G297&amp;"m"</f>
        <v>((0.75+0.87) x 0.5 x 0.2 - PI/4 x 0.19^2 / 2) x 49.37m</v>
      </c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  <c r="AR279" s="38" t="s">
        <v>36</v>
      </c>
      <c r="AS279" s="37">
        <f>ROUND(((G309+G311)*0.5*G310-PI()/4*G294^2/2)*G297,2)</f>
        <v>7.3</v>
      </c>
      <c r="AT279" s="39" t="s">
        <v>37</v>
      </c>
    </row>
    <row r="280" spans="1:46" ht="18" customHeight="1">
      <c r="A280" s="4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40" t="s">
        <v>46</v>
      </c>
      <c r="R280" s="41"/>
      <c r="S280" s="41"/>
      <c r="T280" s="41"/>
      <c r="U280" s="41"/>
      <c r="V280" s="41"/>
      <c r="W280" s="41"/>
      <c r="X280" s="41"/>
      <c r="Y280" s="41"/>
      <c r="Z280" s="41"/>
      <c r="AA280" s="42"/>
      <c r="AB280" s="41"/>
      <c r="AC280" s="41"/>
      <c r="AD280" s="41"/>
      <c r="AE280" s="41"/>
      <c r="AF280" s="41"/>
      <c r="AG280" s="41"/>
      <c r="AH280" s="41"/>
      <c r="AI280" s="41"/>
      <c r="AJ280" s="41"/>
      <c r="AK280" s="41"/>
      <c r="AL280" s="41"/>
      <c r="AM280" s="41"/>
      <c r="AN280" s="41"/>
      <c r="AO280" s="41"/>
      <c r="AP280" s="41"/>
      <c r="AQ280" s="41"/>
      <c r="AR280" s="43"/>
      <c r="AS280" s="42"/>
      <c r="AT280" s="44"/>
    </row>
    <row r="281" spans="1:46" ht="18" customHeight="1">
      <c r="A281" s="4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4" t="s">
        <v>47</v>
      </c>
      <c r="R281" s="3"/>
      <c r="S281" s="3"/>
      <c r="T281" s="3"/>
      <c r="U281" s="3"/>
      <c r="V281" s="3"/>
      <c r="W281" s="3"/>
      <c r="X281" s="3"/>
      <c r="Y281" s="3"/>
      <c r="Z281" s="3"/>
      <c r="AA281" s="11" t="s">
        <v>48</v>
      </c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9"/>
      <c r="AS281" s="11"/>
      <c r="AT281" s="5"/>
    </row>
    <row r="282" spans="1:46" ht="18" customHeight="1">
      <c r="A282" s="4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5"/>
      <c r="R282" s="36"/>
      <c r="S282" s="36"/>
      <c r="T282" s="36"/>
      <c r="U282" s="36"/>
      <c r="V282" s="36"/>
      <c r="W282" s="36"/>
      <c r="X282" s="36"/>
      <c r="Y282" s="36"/>
      <c r="Z282" s="36"/>
      <c r="AA282" s="37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  <c r="AR282" s="38" t="s">
        <v>36</v>
      </c>
      <c r="AS282" s="37">
        <f>G297</f>
        <v>49.37</v>
      </c>
      <c r="AT282" s="39" t="s">
        <v>49</v>
      </c>
    </row>
    <row r="283" spans="1:46" ht="18" customHeight="1">
      <c r="A283" s="4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4" t="s">
        <v>50</v>
      </c>
      <c r="R283" s="3"/>
      <c r="S283" s="3"/>
      <c r="T283" s="3"/>
      <c r="U283" s="3"/>
      <c r="V283" s="3"/>
      <c r="W283" s="3"/>
      <c r="X283" s="3"/>
      <c r="Y283" s="3"/>
      <c r="Z283" s="3"/>
      <c r="AA283" s="11" t="s">
        <v>51</v>
      </c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9"/>
      <c r="AS283" s="11"/>
      <c r="AT283" s="5"/>
    </row>
    <row r="284" spans="1:46" ht="18" customHeight="1">
      <c r="A284" s="4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4"/>
      <c r="R284" s="3"/>
      <c r="S284" s="3"/>
      <c r="T284" s="3"/>
      <c r="U284" s="3"/>
      <c r="V284" s="3"/>
      <c r="W284" s="3"/>
      <c r="X284" s="3"/>
      <c r="Y284" s="3"/>
      <c r="Z284" s="3"/>
      <c r="AA284" s="11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9" t="s">
        <v>36</v>
      </c>
      <c r="AS284" s="11">
        <f>G297</f>
        <v>49.37</v>
      </c>
      <c r="AT284" s="5" t="s">
        <v>49</v>
      </c>
    </row>
    <row r="285" spans="1:46" ht="18" customHeight="1">
      <c r="A285" s="4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40" t="s">
        <v>52</v>
      </c>
      <c r="R285" s="41"/>
      <c r="S285" s="41"/>
      <c r="T285" s="41"/>
      <c r="U285" s="41"/>
      <c r="V285" s="41"/>
      <c r="W285" s="41"/>
      <c r="X285" s="41"/>
      <c r="Y285" s="41"/>
      <c r="Z285" s="41"/>
      <c r="AA285" s="42"/>
      <c r="AB285" s="41"/>
      <c r="AC285" s="41"/>
      <c r="AD285" s="41"/>
      <c r="AE285" s="41"/>
      <c r="AF285" s="41"/>
      <c r="AG285" s="41"/>
      <c r="AH285" s="41"/>
      <c r="AI285" s="41"/>
      <c r="AJ285" s="41"/>
      <c r="AK285" s="41"/>
      <c r="AL285" s="41"/>
      <c r="AM285" s="41"/>
      <c r="AN285" s="41"/>
      <c r="AO285" s="41"/>
      <c r="AP285" s="41"/>
      <c r="AQ285" s="41"/>
      <c r="AR285" s="43"/>
      <c r="AS285" s="42"/>
      <c r="AT285" s="44"/>
    </row>
    <row r="286" spans="1:46" ht="18" customHeight="1">
      <c r="A286" s="4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4" t="s">
        <v>53</v>
      </c>
      <c r="R286" s="3"/>
      <c r="S286" s="3"/>
      <c r="T286" s="3"/>
      <c r="U286" s="3"/>
      <c r="V286" s="3"/>
      <c r="W286" s="3"/>
      <c r="X286" s="3"/>
      <c r="Y286" s="3"/>
      <c r="Z286" s="3"/>
      <c r="AA286" s="11" t="s">
        <v>54</v>
      </c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9"/>
      <c r="AS286" s="11"/>
      <c r="AT286" s="5"/>
    </row>
    <row r="287" spans="1:46" ht="18" customHeight="1">
      <c r="A287" s="4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5"/>
      <c r="R287" s="36"/>
      <c r="S287" s="36"/>
      <c r="T287" s="36"/>
      <c r="U287" s="36"/>
      <c r="V287" s="36"/>
      <c r="W287" s="36"/>
      <c r="X287" s="36"/>
      <c r="Y287" s="36"/>
      <c r="Z287" s="36"/>
      <c r="AA287" s="37" t="str">
        <f>"H = "&amp;ROUND(4,2)&amp;" m"</f>
        <v>H = 4 m</v>
      </c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36"/>
      <c r="AP287" s="36"/>
      <c r="AQ287" s="36"/>
      <c r="AR287" s="38" t="s">
        <v>36</v>
      </c>
      <c r="AS287" s="37">
        <v>1</v>
      </c>
      <c r="AT287" s="39"/>
    </row>
    <row r="288" spans="1:46" ht="18" customHeight="1">
      <c r="A288" s="4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4" t="s">
        <v>55</v>
      </c>
      <c r="R288" s="3"/>
      <c r="S288" s="3"/>
      <c r="T288" s="3"/>
      <c r="U288" s="3"/>
      <c r="V288" s="3"/>
      <c r="W288" s="3"/>
      <c r="X288" s="3"/>
      <c r="Y288" s="3"/>
      <c r="Z288" s="3"/>
      <c r="AA288" s="11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9"/>
      <c r="AS288" s="11"/>
      <c r="AT288" s="5"/>
    </row>
    <row r="289" spans="1:46" ht="18" customHeight="1">
      <c r="A289" s="4"/>
      <c r="B289" s="3"/>
      <c r="C289" s="3" t="str">
        <f>"T1="&amp;G305</f>
        <v>T1=0.28</v>
      </c>
      <c r="D289" s="3"/>
      <c r="E289" s="3"/>
      <c r="F289" s="3" t="str">
        <f>"T2="&amp;G306</f>
        <v>T2=0.1</v>
      </c>
      <c r="G289" s="3"/>
      <c r="H289" s="3"/>
      <c r="I289" s="3" t="str">
        <f>"T3="&amp;G312</f>
        <v>T3=0.2</v>
      </c>
      <c r="J289" s="3"/>
      <c r="K289" s="3"/>
      <c r="L289" s="3" t="str">
        <f>"B1="&amp;G304</f>
        <v>B1=3.15</v>
      </c>
      <c r="M289" s="3"/>
      <c r="N289" s="3"/>
      <c r="O289" s="3" t="str">
        <f>"B2="&amp;G315</f>
        <v>B2=3.15</v>
      </c>
      <c r="P289" s="3"/>
      <c r="Q289" s="4"/>
      <c r="R289" s="3"/>
      <c r="S289" s="3"/>
      <c r="T289" s="3" t="s">
        <v>56</v>
      </c>
      <c r="U289" s="3"/>
      <c r="V289" s="3"/>
      <c r="W289" s="3"/>
      <c r="X289" s="3"/>
      <c r="Y289" s="3"/>
      <c r="Z289" s="3"/>
      <c r="AA289" s="11" t="str">
        <f>"① D"&amp;ROUND(0.15,220732880)*1000&amp;" mm"</f>
        <v>① D150 mm</v>
      </c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9" t="s">
        <v>36</v>
      </c>
      <c r="AS289" s="11">
        <v>1</v>
      </c>
      <c r="AT289" s="5"/>
    </row>
    <row r="290" spans="1:46" ht="18" customHeight="1">
      <c r="A290" s="4"/>
      <c r="B290" s="3"/>
      <c r="C290" s="3" t="str">
        <f>"B3="&amp;G313</f>
        <v>B3=0.99</v>
      </c>
      <c r="D290" s="3"/>
      <c r="E290" s="3"/>
      <c r="F290" s="3" t="str">
        <f>"B4="&amp;G311</f>
        <v>B4=0.87</v>
      </c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45" t="s">
        <v>57</v>
      </c>
      <c r="R290" s="46"/>
      <c r="S290" s="46"/>
      <c r="T290" s="46"/>
      <c r="U290" s="46"/>
      <c r="V290" s="46"/>
      <c r="W290" s="46"/>
      <c r="X290" s="46"/>
      <c r="Y290" s="46"/>
      <c r="Z290" s="46"/>
      <c r="AA290" s="47"/>
      <c r="AB290" s="46"/>
      <c r="AC290" s="46"/>
      <c r="AD290" s="46"/>
      <c r="AE290" s="46"/>
      <c r="AF290" s="46"/>
      <c r="AG290" s="46"/>
      <c r="AH290" s="46"/>
      <c r="AI290" s="46"/>
      <c r="AJ290" s="46"/>
      <c r="AK290" s="46"/>
      <c r="AL290" s="46"/>
      <c r="AM290" s="46"/>
      <c r="AN290" s="46"/>
      <c r="AO290" s="46"/>
      <c r="AP290" s="46"/>
      <c r="AQ290" s="46"/>
      <c r="AR290" s="48"/>
      <c r="AS290" s="47"/>
      <c r="AT290" s="49"/>
    </row>
    <row r="291" spans="1:46" ht="18" customHeight="1">
      <c r="A291" s="4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4"/>
      <c r="R291" s="3"/>
      <c r="S291" s="3"/>
      <c r="T291" s="3"/>
      <c r="U291" s="3"/>
      <c r="V291" s="3"/>
      <c r="W291" s="3"/>
      <c r="X291" s="3"/>
      <c r="Y291" s="3"/>
      <c r="Z291" s="3"/>
      <c r="AA291" s="11" t="str">
        <f>"50 %"</f>
        <v>50 %</v>
      </c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9" t="s">
        <v>36</v>
      </c>
      <c r="AS291" s="11">
        <f>ROUND(50/100,2)</f>
        <v>0.5</v>
      </c>
      <c r="AT291" s="5"/>
    </row>
    <row r="292" spans="1:46" ht="18" customHeight="1">
      <c r="A292" s="4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4"/>
      <c r="R292" s="3"/>
      <c r="S292" s="3"/>
      <c r="T292" s="3"/>
      <c r="U292" s="3"/>
      <c r="V292" s="3"/>
      <c r="W292" s="3"/>
      <c r="X292" s="3"/>
      <c r="Y292" s="3"/>
      <c r="Z292" s="3"/>
      <c r="AA292" s="11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9"/>
      <c r="AS292" s="11"/>
      <c r="AT292" s="5"/>
    </row>
    <row r="293" spans="1:46" ht="18" customHeight="1">
      <c r="A293" s="4"/>
      <c r="B293" s="3" t="s">
        <v>8</v>
      </c>
      <c r="C293" s="3"/>
      <c r="D293" s="3"/>
      <c r="E293" s="3"/>
      <c r="F293" s="3"/>
      <c r="G293" s="27">
        <v>0.15</v>
      </c>
      <c r="H293" s="27"/>
      <c r="I293" s="27"/>
      <c r="J293" s="27">
        <v>0.15</v>
      </c>
      <c r="K293" s="27"/>
      <c r="L293" s="27"/>
      <c r="M293" s="27">
        <v>1</v>
      </c>
      <c r="N293" s="27"/>
      <c r="O293" s="3"/>
      <c r="P293" s="3"/>
      <c r="Q293" s="4"/>
      <c r="R293" s="3"/>
      <c r="S293" s="3"/>
      <c r="T293" s="3"/>
      <c r="U293" s="3"/>
      <c r="V293" s="3"/>
      <c r="W293" s="3"/>
      <c r="X293" s="3"/>
      <c r="Y293" s="3"/>
      <c r="Z293" s="3"/>
      <c r="AA293" s="11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9"/>
      <c r="AS293" s="11"/>
      <c r="AT293" s="5"/>
    </row>
    <row r="294" spans="1:46" ht="18" customHeight="1">
      <c r="A294" s="4"/>
      <c r="B294" s="3" t="s">
        <v>9</v>
      </c>
      <c r="C294" s="3"/>
      <c r="D294" s="3"/>
      <c r="E294" s="3"/>
      <c r="F294" s="3"/>
      <c r="G294" s="27">
        <v>0.19</v>
      </c>
      <c r="H294" s="27"/>
      <c r="I294" s="27"/>
      <c r="J294" s="27">
        <v>0.19</v>
      </c>
      <c r="K294" s="27"/>
      <c r="L294" s="27"/>
      <c r="M294" s="27"/>
      <c r="N294" s="27"/>
      <c r="O294" s="3"/>
      <c r="P294" s="3"/>
      <c r="Q294" s="4"/>
      <c r="R294" s="3"/>
      <c r="S294" s="3"/>
      <c r="T294" s="3"/>
      <c r="U294" s="3"/>
      <c r="V294" s="3"/>
      <c r="W294" s="3"/>
      <c r="X294" s="3"/>
      <c r="Y294" s="3"/>
      <c r="Z294" s="3"/>
      <c r="AA294" s="11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9"/>
      <c r="AS294" s="11"/>
      <c r="AT294" s="5"/>
    </row>
    <row r="295" spans="1:46" ht="18" customHeight="1">
      <c r="A295" s="4"/>
      <c r="B295" s="3" t="s">
        <v>10</v>
      </c>
      <c r="C295" s="3"/>
      <c r="D295" s="3"/>
      <c r="E295" s="3"/>
      <c r="F295" s="3"/>
      <c r="G295" s="27">
        <v>0</v>
      </c>
      <c r="H295" s="27"/>
      <c r="I295" s="27"/>
      <c r="J295" s="27"/>
      <c r="K295" s="27"/>
      <c r="L295" s="27"/>
      <c r="M295" s="27"/>
      <c r="N295" s="27"/>
      <c r="O295" s="3"/>
      <c r="P295" s="3"/>
      <c r="Q295" s="4"/>
      <c r="R295" s="3"/>
      <c r="S295" s="3"/>
      <c r="T295" s="3"/>
      <c r="U295" s="3"/>
      <c r="V295" s="3"/>
      <c r="W295" s="3"/>
      <c r="X295" s="3"/>
      <c r="Y295" s="3"/>
      <c r="Z295" s="3"/>
      <c r="AA295" s="11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9"/>
      <c r="AS295" s="11"/>
      <c r="AT295" s="5"/>
    </row>
    <row r="296" spans="1:46" ht="18" customHeight="1">
      <c r="A296" s="4"/>
      <c r="B296" s="3" t="s">
        <v>11</v>
      </c>
      <c r="C296" s="3"/>
      <c r="D296" s="3"/>
      <c r="E296" s="3"/>
      <c r="F296" s="3"/>
      <c r="G296" s="27">
        <v>0</v>
      </c>
      <c r="H296" s="27"/>
      <c r="I296" s="27"/>
      <c r="J296" s="27"/>
      <c r="K296" s="27"/>
      <c r="L296" s="27"/>
      <c r="M296" s="27"/>
      <c r="N296" s="27"/>
      <c r="O296" s="3"/>
      <c r="P296" s="3"/>
      <c r="Q296" s="4"/>
      <c r="R296" s="3"/>
      <c r="S296" s="3"/>
      <c r="T296" s="3"/>
      <c r="U296" s="3"/>
      <c r="V296" s="3"/>
      <c r="W296" s="3"/>
      <c r="X296" s="3"/>
      <c r="Y296" s="3"/>
      <c r="Z296" s="3"/>
      <c r="AA296" s="11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9"/>
      <c r="AS296" s="11"/>
      <c r="AT296" s="5"/>
    </row>
    <row r="297" spans="1:46" ht="18" customHeight="1">
      <c r="A297" s="4"/>
      <c r="B297" s="3" t="s">
        <v>12</v>
      </c>
      <c r="C297" s="3"/>
      <c r="D297" s="3"/>
      <c r="E297" s="3"/>
      <c r="F297" s="3"/>
      <c r="G297" s="27">
        <f>J297-G295-G296</f>
        <v>49.37</v>
      </c>
      <c r="H297" s="27"/>
      <c r="I297" s="27"/>
      <c r="J297" s="27">
        <v>49.37</v>
      </c>
      <c r="K297" s="27"/>
      <c r="L297" s="27"/>
      <c r="M297" s="27"/>
      <c r="N297" s="27"/>
      <c r="O297" s="3"/>
      <c r="P297" s="3"/>
      <c r="Q297" s="4"/>
      <c r="R297" s="3"/>
      <c r="S297" s="3"/>
      <c r="T297" s="3"/>
      <c r="U297" s="3"/>
      <c r="V297" s="3"/>
      <c r="W297" s="3"/>
      <c r="X297" s="3"/>
      <c r="Y297" s="3"/>
      <c r="Z297" s="3"/>
      <c r="AA297" s="11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9"/>
      <c r="AS297" s="11"/>
      <c r="AT297" s="5"/>
    </row>
    <row r="298" spans="1:46" ht="18" customHeight="1">
      <c r="A298" s="4"/>
      <c r="B298" s="3" t="s">
        <v>13</v>
      </c>
      <c r="C298" s="3"/>
      <c r="D298" s="3"/>
      <c r="E298" s="3"/>
      <c r="F298" s="3"/>
      <c r="G298" s="27">
        <v>4</v>
      </c>
      <c r="H298" s="27"/>
      <c r="I298" s="27"/>
      <c r="J298" s="27">
        <v>3.84</v>
      </c>
      <c r="K298" s="27"/>
      <c r="L298" s="27"/>
      <c r="M298" s="27"/>
      <c r="N298" s="27"/>
      <c r="O298" s="3"/>
      <c r="P298" s="3"/>
      <c r="Q298" s="4"/>
      <c r="R298" s="3"/>
      <c r="S298" s="3"/>
      <c r="T298" s="3"/>
      <c r="U298" s="3"/>
      <c r="V298" s="3"/>
      <c r="W298" s="3"/>
      <c r="X298" s="3"/>
      <c r="Y298" s="3"/>
      <c r="Z298" s="3"/>
      <c r="AA298" s="11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9"/>
      <c r="AS298" s="11"/>
      <c r="AT298" s="5"/>
    </row>
    <row r="299" spans="1:46" ht="18" customHeight="1">
      <c r="A299" s="4"/>
      <c r="B299" s="3" t="s">
        <v>14</v>
      </c>
      <c r="C299" s="3"/>
      <c r="D299" s="3"/>
      <c r="E299" s="3"/>
      <c r="F299" s="3"/>
      <c r="G299" s="27">
        <v>0.75</v>
      </c>
      <c r="H299" s="27"/>
      <c r="I299" s="27"/>
      <c r="J299" s="27"/>
      <c r="K299" s="27"/>
      <c r="L299" s="27"/>
      <c r="M299" s="27"/>
      <c r="N299" s="27"/>
      <c r="O299" s="3"/>
      <c r="P299" s="3"/>
      <c r="Q299" s="4"/>
      <c r="R299" s="3"/>
      <c r="S299" s="3"/>
      <c r="T299" s="3"/>
      <c r="U299" s="3"/>
      <c r="V299" s="3"/>
      <c r="W299" s="3"/>
      <c r="X299" s="3"/>
      <c r="Y299" s="3"/>
      <c r="Z299" s="3"/>
      <c r="AA299" s="11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9"/>
      <c r="AS299" s="11"/>
      <c r="AT299" s="5"/>
    </row>
    <row r="300" spans="1:46" ht="18" customHeight="1">
      <c r="A300" s="4"/>
      <c r="B300" s="3" t="s">
        <v>15</v>
      </c>
      <c r="C300" s="3"/>
      <c r="D300" s="3"/>
      <c r="E300" s="3"/>
      <c r="F300" s="3"/>
      <c r="G300" s="27">
        <v>0.3</v>
      </c>
      <c r="H300" s="27"/>
      <c r="I300" s="27"/>
      <c r="J300" s="27"/>
      <c r="K300" s="27"/>
      <c r="L300" s="27"/>
      <c r="M300" s="27"/>
      <c r="N300" s="27"/>
      <c r="O300" s="3"/>
      <c r="P300" s="3"/>
      <c r="Q300" s="4"/>
      <c r="R300" s="3"/>
      <c r="S300" s="3"/>
      <c r="T300" s="3"/>
      <c r="U300" s="3"/>
      <c r="V300" s="3"/>
      <c r="W300" s="3"/>
      <c r="X300" s="3"/>
      <c r="Y300" s="3"/>
      <c r="Z300" s="3"/>
      <c r="AA300" s="11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9"/>
      <c r="AS300" s="11"/>
      <c r="AT300" s="5"/>
    </row>
    <row r="301" spans="1:46" ht="18" customHeight="1">
      <c r="A301" s="4"/>
      <c r="B301" s="3" t="s">
        <v>16</v>
      </c>
      <c r="C301" s="3"/>
      <c r="D301" s="3"/>
      <c r="E301" s="3"/>
      <c r="F301" s="3"/>
      <c r="G301" s="27">
        <v>0</v>
      </c>
      <c r="H301" s="27"/>
      <c r="I301" s="27"/>
      <c r="J301" s="27"/>
      <c r="K301" s="27"/>
      <c r="L301" s="27"/>
      <c r="M301" s="27"/>
      <c r="N301" s="27"/>
      <c r="O301" s="3"/>
      <c r="P301" s="3"/>
      <c r="Q301" s="4"/>
      <c r="R301" s="3"/>
      <c r="S301" s="3"/>
      <c r="T301" s="3"/>
      <c r="U301" s="3"/>
      <c r="V301" s="3"/>
      <c r="W301" s="3"/>
      <c r="X301" s="3"/>
      <c r="Y301" s="3"/>
      <c r="Z301" s="3"/>
      <c r="AA301" s="11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9"/>
      <c r="AS301" s="11"/>
      <c r="AT301" s="5"/>
    </row>
    <row r="302" spans="1:46" ht="18" customHeight="1">
      <c r="A302" s="4"/>
      <c r="B302" s="3" t="s">
        <v>17</v>
      </c>
      <c r="C302" s="3"/>
      <c r="D302" s="3"/>
      <c r="E302" s="3"/>
      <c r="F302" s="3"/>
      <c r="G302" s="27">
        <v>0</v>
      </c>
      <c r="H302" s="27"/>
      <c r="I302" s="27"/>
      <c r="J302" s="27"/>
      <c r="K302" s="27"/>
      <c r="L302" s="27"/>
      <c r="M302" s="27"/>
      <c r="N302" s="27"/>
      <c r="O302" s="3"/>
      <c r="P302" s="3"/>
      <c r="Q302" s="4"/>
      <c r="R302" s="3"/>
      <c r="S302" s="3"/>
      <c r="T302" s="3"/>
      <c r="U302" s="3"/>
      <c r="V302" s="3"/>
      <c r="W302" s="3"/>
      <c r="X302" s="3"/>
      <c r="Y302" s="3"/>
      <c r="Z302" s="3"/>
      <c r="AA302" s="11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9"/>
      <c r="AS302" s="11"/>
      <c r="AT302" s="5"/>
    </row>
    <row r="303" spans="1:46" ht="18" customHeight="1">
      <c r="A303" s="4"/>
      <c r="B303" s="3" t="s">
        <v>18</v>
      </c>
      <c r="C303" s="3"/>
      <c r="D303" s="3"/>
      <c r="E303" s="3"/>
      <c r="F303" s="3"/>
      <c r="G303" s="27">
        <v>0</v>
      </c>
      <c r="H303" s="27"/>
      <c r="I303" s="27"/>
      <c r="J303" s="27"/>
      <c r="K303" s="27"/>
      <c r="L303" s="27"/>
      <c r="M303" s="27"/>
      <c r="N303" s="27"/>
      <c r="O303" s="3"/>
      <c r="P303" s="3"/>
      <c r="Q303" s="4"/>
      <c r="R303" s="3"/>
      <c r="S303" s="3"/>
      <c r="T303" s="3"/>
      <c r="U303" s="3"/>
      <c r="V303" s="3"/>
      <c r="W303" s="3"/>
      <c r="X303" s="3"/>
      <c r="Y303" s="3"/>
      <c r="Z303" s="3"/>
      <c r="AA303" s="11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9"/>
      <c r="AS303" s="11"/>
      <c r="AT303" s="5"/>
    </row>
    <row r="304" spans="1:46" ht="18" customHeight="1">
      <c r="A304" s="4"/>
      <c r="B304" s="3" t="s">
        <v>19</v>
      </c>
      <c r="C304" s="3"/>
      <c r="D304" s="3"/>
      <c r="E304" s="3"/>
      <c r="F304" s="3"/>
      <c r="G304" s="27">
        <f>ROUND(G299+2*G300*(G298-(G301+G302)),2)</f>
        <v>3.15</v>
      </c>
      <c r="H304" s="27"/>
      <c r="I304" s="27"/>
      <c r="J304" s="27"/>
      <c r="K304" s="27"/>
      <c r="L304" s="27"/>
      <c r="M304" s="27"/>
      <c r="N304" s="27"/>
      <c r="O304" s="3"/>
      <c r="P304" s="3"/>
      <c r="Q304" s="4"/>
      <c r="R304" s="3"/>
      <c r="S304" s="3"/>
      <c r="T304" s="3"/>
      <c r="U304" s="3"/>
      <c r="V304" s="3"/>
      <c r="W304" s="3"/>
      <c r="X304" s="3"/>
      <c r="Y304" s="3"/>
      <c r="Z304" s="3"/>
      <c r="AA304" s="11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9"/>
      <c r="AS304" s="11"/>
      <c r="AT304" s="5"/>
    </row>
    <row r="305" spans="1:46" ht="18" customHeight="1">
      <c r="A305" s="4"/>
      <c r="B305" s="3" t="s">
        <v>20</v>
      </c>
      <c r="C305" s="3"/>
      <c r="D305" s="3"/>
      <c r="E305" s="3"/>
      <c r="F305" s="3"/>
      <c r="G305" s="27">
        <v>0.28</v>
      </c>
      <c r="H305" s="27"/>
      <c r="I305" s="27"/>
      <c r="J305" s="27"/>
      <c r="K305" s="27"/>
      <c r="L305" s="27"/>
      <c r="M305" s="27"/>
      <c r="N305" s="27"/>
      <c r="O305" s="3"/>
      <c r="P305" s="3"/>
      <c r="Q305" s="4"/>
      <c r="R305" s="3"/>
      <c r="S305" s="3"/>
      <c r="T305" s="3"/>
      <c r="U305" s="3"/>
      <c r="V305" s="3"/>
      <c r="W305" s="3"/>
      <c r="X305" s="3"/>
      <c r="Y305" s="3"/>
      <c r="Z305" s="3"/>
      <c r="AA305" s="11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9"/>
      <c r="AS305" s="11"/>
      <c r="AT305" s="5"/>
    </row>
    <row r="306" spans="1:46" ht="18" customHeight="1">
      <c r="A306" s="4"/>
      <c r="B306" s="3" t="s">
        <v>21</v>
      </c>
      <c r="C306" s="3"/>
      <c r="D306" s="3"/>
      <c r="E306" s="3"/>
      <c r="F306" s="3"/>
      <c r="G306" s="27">
        <v>0.1</v>
      </c>
      <c r="H306" s="27"/>
      <c r="I306" s="27"/>
      <c r="J306" s="27"/>
      <c r="K306" s="27"/>
      <c r="L306" s="27"/>
      <c r="M306" s="27"/>
      <c r="N306" s="27"/>
      <c r="O306" s="3"/>
      <c r="P306" s="3"/>
      <c r="Q306" s="4"/>
      <c r="R306" s="3"/>
      <c r="S306" s="3"/>
      <c r="T306" s="3"/>
      <c r="U306" s="3"/>
      <c r="V306" s="3"/>
      <c r="W306" s="3"/>
      <c r="X306" s="3"/>
      <c r="Y306" s="3"/>
      <c r="Z306" s="3"/>
      <c r="AA306" s="11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9"/>
      <c r="AS306" s="11"/>
      <c r="AT306" s="5"/>
    </row>
    <row r="307" spans="1:46" ht="18" customHeight="1">
      <c r="A307" s="4"/>
      <c r="B307" s="3" t="s">
        <v>22</v>
      </c>
      <c r="C307" s="3"/>
      <c r="D307" s="3"/>
      <c r="E307" s="3"/>
      <c r="F307" s="3"/>
      <c r="G307" s="27">
        <v>0.1</v>
      </c>
      <c r="H307" s="27"/>
      <c r="I307" s="27"/>
      <c r="J307" s="27"/>
      <c r="K307" s="27"/>
      <c r="L307" s="27"/>
      <c r="M307" s="27"/>
      <c r="N307" s="27"/>
      <c r="O307" s="3"/>
      <c r="P307" s="3"/>
      <c r="Q307" s="4"/>
      <c r="R307" s="3"/>
      <c r="S307" s="3"/>
      <c r="T307" s="3"/>
      <c r="U307" s="3"/>
      <c r="V307" s="3"/>
      <c r="W307" s="3"/>
      <c r="X307" s="3"/>
      <c r="Y307" s="3"/>
      <c r="Z307" s="3"/>
      <c r="AA307" s="11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9"/>
      <c r="AS307" s="11"/>
      <c r="AT307" s="5"/>
    </row>
    <row r="308" spans="1:46" ht="18" customHeight="1">
      <c r="A308" s="4"/>
      <c r="B308" s="3" t="s">
        <v>23</v>
      </c>
      <c r="C308" s="3"/>
      <c r="D308" s="3"/>
      <c r="E308" s="3"/>
      <c r="F308" s="3"/>
      <c r="G308" s="27">
        <v>0</v>
      </c>
      <c r="H308" s="27"/>
      <c r="I308" s="27"/>
      <c r="J308" s="27"/>
      <c r="K308" s="27"/>
      <c r="L308" s="27"/>
      <c r="M308" s="27"/>
      <c r="N308" s="27"/>
      <c r="O308" s="3"/>
      <c r="P308" s="3"/>
      <c r="Q308" s="4"/>
      <c r="R308" s="3"/>
      <c r="S308" s="3"/>
      <c r="T308" s="3"/>
      <c r="U308" s="3"/>
      <c r="V308" s="3"/>
      <c r="W308" s="3"/>
      <c r="X308" s="3"/>
      <c r="Y308" s="3"/>
      <c r="Z308" s="3"/>
      <c r="AA308" s="11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9"/>
      <c r="AS308" s="11"/>
      <c r="AT308" s="5"/>
    </row>
    <row r="309" spans="1:46" ht="18" customHeight="1">
      <c r="A309" s="4"/>
      <c r="B309" s="3" t="s">
        <v>24</v>
      </c>
      <c r="C309" s="3"/>
      <c r="D309" s="3"/>
      <c r="E309" s="3"/>
      <c r="F309" s="3"/>
      <c r="G309" s="27">
        <f>ROUND(G299+2*G300*G308,2)</f>
        <v>0.75</v>
      </c>
      <c r="H309" s="27"/>
      <c r="I309" s="27"/>
      <c r="J309" s="27"/>
      <c r="K309" s="27"/>
      <c r="L309" s="27"/>
      <c r="M309" s="27"/>
      <c r="N309" s="27"/>
      <c r="O309" s="3"/>
      <c r="P309" s="3"/>
      <c r="Q309" s="4"/>
      <c r="R309" s="3"/>
      <c r="S309" s="3"/>
      <c r="T309" s="3"/>
      <c r="U309" s="3"/>
      <c r="V309" s="3"/>
      <c r="W309" s="3"/>
      <c r="X309" s="3"/>
      <c r="Y309" s="3"/>
      <c r="Z309" s="3"/>
      <c r="AA309" s="11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9"/>
      <c r="AS309" s="11"/>
      <c r="AT309" s="5"/>
    </row>
    <row r="310" spans="1:46" ht="18" customHeight="1">
      <c r="A310" s="4"/>
      <c r="B310" s="3" t="s">
        <v>25</v>
      </c>
      <c r="C310" s="3"/>
      <c r="D310" s="3"/>
      <c r="E310" s="3"/>
      <c r="F310" s="3"/>
      <c r="G310" s="27">
        <f>ROUND(G306+G294/2,2)</f>
        <v>0.2</v>
      </c>
      <c r="H310" s="27"/>
      <c r="I310" s="27"/>
      <c r="J310" s="27"/>
      <c r="K310" s="27"/>
      <c r="L310" s="27"/>
      <c r="M310" s="27"/>
      <c r="N310" s="27"/>
      <c r="O310" s="3"/>
      <c r="P310" s="3"/>
      <c r="Q310" s="4"/>
      <c r="R310" s="3"/>
      <c r="S310" s="3"/>
      <c r="T310" s="3"/>
      <c r="U310" s="3"/>
      <c r="V310" s="3"/>
      <c r="W310" s="3"/>
      <c r="X310" s="3"/>
      <c r="Y310" s="3"/>
      <c r="Z310" s="3"/>
      <c r="AA310" s="11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9"/>
      <c r="AS310" s="11"/>
      <c r="AT310" s="5"/>
    </row>
    <row r="311" spans="1:46" ht="18" customHeight="1">
      <c r="A311" s="4"/>
      <c r="B311" s="3" t="s">
        <v>26</v>
      </c>
      <c r="C311" s="3"/>
      <c r="D311" s="3"/>
      <c r="E311" s="3"/>
      <c r="F311" s="3"/>
      <c r="G311" s="27">
        <f>ROUND(G309+2*G300*G310,2)</f>
        <v>0.87</v>
      </c>
      <c r="H311" s="27"/>
      <c r="I311" s="27"/>
      <c r="J311" s="27"/>
      <c r="K311" s="27"/>
      <c r="L311" s="27"/>
      <c r="M311" s="27"/>
      <c r="N311" s="27"/>
      <c r="O311" s="3"/>
      <c r="P311" s="3"/>
      <c r="Q311" s="4"/>
      <c r="R311" s="3"/>
      <c r="S311" s="3"/>
      <c r="T311" s="3"/>
      <c r="U311" s="3"/>
      <c r="V311" s="3"/>
      <c r="W311" s="3"/>
      <c r="X311" s="3"/>
      <c r="Y311" s="3"/>
      <c r="Z311" s="3"/>
      <c r="AA311" s="11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9"/>
      <c r="AS311" s="11"/>
      <c r="AT311" s="5"/>
    </row>
    <row r="312" spans="1:46" ht="18" customHeight="1">
      <c r="A312" s="4"/>
      <c r="B312" s="3" t="s">
        <v>27</v>
      </c>
      <c r="C312" s="3"/>
      <c r="D312" s="3"/>
      <c r="E312" s="3"/>
      <c r="F312" s="3"/>
      <c r="G312" s="27">
        <f>ROUND(G307+G294/2,2)</f>
        <v>0.2</v>
      </c>
      <c r="H312" s="27"/>
      <c r="I312" s="27"/>
      <c r="J312" s="27"/>
      <c r="K312" s="27"/>
      <c r="L312" s="27"/>
      <c r="M312" s="27"/>
      <c r="N312" s="27"/>
      <c r="O312" s="3"/>
      <c r="P312" s="3"/>
      <c r="Q312" s="4"/>
      <c r="R312" s="3"/>
      <c r="S312" s="3"/>
      <c r="T312" s="3"/>
      <c r="U312" s="3"/>
      <c r="V312" s="3"/>
      <c r="W312" s="3"/>
      <c r="X312" s="3"/>
      <c r="Y312" s="3"/>
      <c r="Z312" s="3"/>
      <c r="AA312" s="11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9"/>
      <c r="AS312" s="11"/>
      <c r="AT312" s="5"/>
    </row>
    <row r="313" spans="1:46" ht="18" customHeight="1">
      <c r="A313" s="4"/>
      <c r="B313" s="3" t="s">
        <v>28</v>
      </c>
      <c r="C313" s="3"/>
      <c r="D313" s="3"/>
      <c r="E313" s="3"/>
      <c r="F313" s="3"/>
      <c r="G313" s="27">
        <f>ROUND(G311+2*G300*G312,2)</f>
        <v>0.99</v>
      </c>
      <c r="H313" s="27"/>
      <c r="I313" s="27"/>
      <c r="J313" s="27"/>
      <c r="K313" s="27"/>
      <c r="L313" s="27"/>
      <c r="M313" s="27"/>
      <c r="N313" s="27"/>
      <c r="O313" s="3"/>
      <c r="P313" s="3"/>
      <c r="Q313" s="4"/>
      <c r="R313" s="3"/>
      <c r="S313" s="3"/>
      <c r="T313" s="3"/>
      <c r="U313" s="3"/>
      <c r="V313" s="3"/>
      <c r="W313" s="3"/>
      <c r="X313" s="3"/>
      <c r="Y313" s="3"/>
      <c r="Z313" s="3"/>
      <c r="AA313" s="11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9"/>
      <c r="AS313" s="11"/>
      <c r="AT313" s="5"/>
    </row>
    <row r="314" spans="1:46" ht="18" customHeight="1">
      <c r="A314" s="4"/>
      <c r="B314" s="3" t="s">
        <v>29</v>
      </c>
      <c r="C314" s="3"/>
      <c r="D314" s="3"/>
      <c r="E314" s="3"/>
      <c r="F314" s="3"/>
      <c r="G314" s="27">
        <f>G298-G310-G301-G302-G303</f>
        <v>3.8</v>
      </c>
      <c r="H314" s="27"/>
      <c r="I314" s="27"/>
      <c r="J314" s="27"/>
      <c r="K314" s="27"/>
      <c r="L314" s="27"/>
      <c r="M314" s="27"/>
      <c r="N314" s="27"/>
      <c r="O314" s="3"/>
      <c r="P314" s="3"/>
      <c r="Q314" s="4"/>
      <c r="R314" s="3"/>
      <c r="S314" s="3"/>
      <c r="T314" s="3"/>
      <c r="U314" s="3"/>
      <c r="V314" s="3"/>
      <c r="W314" s="3"/>
      <c r="X314" s="3"/>
      <c r="Y314" s="3"/>
      <c r="Z314" s="3"/>
      <c r="AA314" s="11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9"/>
      <c r="AS314" s="11"/>
      <c r="AT314" s="5"/>
    </row>
    <row r="315" spans="1:46" ht="18" customHeight="1">
      <c r="A315" s="4"/>
      <c r="B315" s="3" t="s">
        <v>30</v>
      </c>
      <c r="C315" s="3"/>
      <c r="D315" s="3"/>
      <c r="E315" s="3"/>
      <c r="F315" s="3"/>
      <c r="G315" s="27">
        <f>ROUND(G311+2*G300*G314,2)</f>
        <v>3.15</v>
      </c>
      <c r="H315" s="27"/>
      <c r="I315" s="27"/>
      <c r="J315" s="27"/>
      <c r="K315" s="27"/>
      <c r="L315" s="27"/>
      <c r="M315" s="27"/>
      <c r="N315" s="27"/>
      <c r="O315" s="3"/>
      <c r="P315" s="3"/>
      <c r="Q315" s="4"/>
      <c r="R315" s="3"/>
      <c r="S315" s="3"/>
      <c r="T315" s="3"/>
      <c r="U315" s="3"/>
      <c r="V315" s="3"/>
      <c r="W315" s="3"/>
      <c r="X315" s="3"/>
      <c r="Y315" s="3"/>
      <c r="Z315" s="3"/>
      <c r="AA315" s="11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9"/>
      <c r="AS315" s="11"/>
      <c r="AT315" s="5"/>
    </row>
    <row r="316" spans="1:46" ht="18" customHeight="1">
      <c r="A316" s="4"/>
      <c r="B316" s="3" t="s">
        <v>31</v>
      </c>
      <c r="C316" s="3"/>
      <c r="D316" s="3"/>
      <c r="E316" s="3"/>
      <c r="F316" s="3"/>
      <c r="G316" s="27">
        <f>G298-G294-G306</f>
        <v>3.71</v>
      </c>
      <c r="H316" s="27"/>
      <c r="I316" s="27"/>
      <c r="J316" s="27"/>
      <c r="K316" s="27"/>
      <c r="L316" s="27"/>
      <c r="M316" s="27"/>
      <c r="N316" s="27"/>
      <c r="O316" s="3"/>
      <c r="P316" s="3"/>
      <c r="Q316" s="4"/>
      <c r="R316" s="3"/>
      <c r="S316" s="3"/>
      <c r="T316" s="3"/>
      <c r="U316" s="3"/>
      <c r="V316" s="3"/>
      <c r="W316" s="3"/>
      <c r="X316" s="3"/>
      <c r="Y316" s="3"/>
      <c r="Z316" s="3"/>
      <c r="AA316" s="11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9"/>
      <c r="AS316" s="11"/>
      <c r="AT316" s="5"/>
    </row>
    <row r="317" spans="1:46" ht="18" customHeight="1">
      <c r="A317" s="4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4"/>
      <c r="R317" s="3"/>
      <c r="S317" s="3"/>
      <c r="T317" s="3"/>
      <c r="U317" s="3"/>
      <c r="V317" s="3"/>
      <c r="W317" s="3"/>
      <c r="X317" s="3"/>
      <c r="Y317" s="3"/>
      <c r="Z317" s="3"/>
      <c r="AA317" s="11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9"/>
      <c r="AS317" s="11"/>
      <c r="AT317" s="5"/>
    </row>
    <row r="318" spans="1:46" ht="18" customHeight="1">
      <c r="A318" s="4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4"/>
      <c r="R318" s="3"/>
      <c r="S318" s="3"/>
      <c r="T318" s="3"/>
      <c r="U318" s="3"/>
      <c r="V318" s="3"/>
      <c r="W318" s="3"/>
      <c r="X318" s="3"/>
      <c r="Y318" s="3"/>
      <c r="Z318" s="3"/>
      <c r="AA318" s="11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9"/>
      <c r="AS318" s="11"/>
      <c r="AT318" s="5"/>
    </row>
    <row r="319" spans="1:46" ht="18" customHeight="1">
      <c r="A319" s="4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4"/>
      <c r="R319" s="3"/>
      <c r="S319" s="3"/>
      <c r="T319" s="3"/>
      <c r="U319" s="3"/>
      <c r="V319" s="3"/>
      <c r="W319" s="3"/>
      <c r="X319" s="3"/>
      <c r="Y319" s="3"/>
      <c r="Z319" s="3"/>
      <c r="AA319" s="11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9"/>
      <c r="AS319" s="11"/>
      <c r="AT319" s="5"/>
    </row>
    <row r="320" spans="1:46" ht="18" customHeight="1">
      <c r="A320" s="4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4"/>
      <c r="R320" s="3"/>
      <c r="S320" s="3"/>
      <c r="T320" s="3"/>
      <c r="U320" s="3"/>
      <c r="V320" s="3"/>
      <c r="W320" s="3"/>
      <c r="X320" s="3"/>
      <c r="Y320" s="3"/>
      <c r="Z320" s="3"/>
      <c r="AA320" s="11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9"/>
      <c r="AS320" s="11"/>
      <c r="AT320" s="5"/>
    </row>
    <row r="321" spans="1:46" ht="18" customHeight="1">
      <c r="A321" s="4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4"/>
      <c r="R321" s="3"/>
      <c r="S321" s="3"/>
      <c r="T321" s="3"/>
      <c r="U321" s="3"/>
      <c r="V321" s="3"/>
      <c r="W321" s="3"/>
      <c r="X321" s="3"/>
      <c r="Y321" s="3"/>
      <c r="Z321" s="3"/>
      <c r="AA321" s="11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9"/>
      <c r="AS321" s="11"/>
      <c r="AT321" s="5"/>
    </row>
    <row r="322" spans="1:46" ht="18" customHeight="1">
      <c r="A322" s="4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4"/>
      <c r="R322" s="3"/>
      <c r="S322" s="3"/>
      <c r="T322" s="3"/>
      <c r="U322" s="3"/>
      <c r="V322" s="3"/>
      <c r="W322" s="3"/>
      <c r="X322" s="3"/>
      <c r="Y322" s="3"/>
      <c r="Z322" s="3"/>
      <c r="AA322" s="11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9"/>
      <c r="AS322" s="11"/>
      <c r="AT322" s="5"/>
    </row>
    <row r="323" spans="1:46" ht="18" customHeight="1">
      <c r="A323" s="4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4"/>
      <c r="R323" s="3"/>
      <c r="S323" s="3"/>
      <c r="T323" s="3"/>
      <c r="U323" s="3"/>
      <c r="V323" s="3"/>
      <c r="W323" s="3"/>
      <c r="X323" s="3"/>
      <c r="Y323" s="3"/>
      <c r="Z323" s="3"/>
      <c r="AA323" s="11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9"/>
      <c r="AS323" s="11"/>
      <c r="AT323" s="5"/>
    </row>
    <row r="324" spans="1:46" ht="18" customHeight="1">
      <c r="A324" s="4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4"/>
      <c r="R324" s="3"/>
      <c r="S324" s="3"/>
      <c r="T324" s="3"/>
      <c r="U324" s="3"/>
      <c r="V324" s="3"/>
      <c r="W324" s="3"/>
      <c r="X324" s="3"/>
      <c r="Y324" s="3"/>
      <c r="Z324" s="3"/>
      <c r="AA324" s="11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9"/>
      <c r="AS324" s="11"/>
      <c r="AT324" s="5"/>
    </row>
    <row r="325" spans="1:46" ht="18" customHeight="1">
      <c r="A325" s="4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4"/>
      <c r="R325" s="3"/>
      <c r="S325" s="3"/>
      <c r="T325" s="3"/>
      <c r="U325" s="3"/>
      <c r="V325" s="3"/>
      <c r="W325" s="3"/>
      <c r="X325" s="3"/>
      <c r="Y325" s="3"/>
      <c r="Z325" s="3"/>
      <c r="AA325" s="11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9"/>
      <c r="AS325" s="11"/>
      <c r="AT325" s="5"/>
    </row>
    <row r="326" spans="1:46" ht="18" customHeight="1">
      <c r="A326" s="4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4"/>
      <c r="R326" s="3"/>
      <c r="S326" s="3"/>
      <c r="T326" s="3"/>
      <c r="U326" s="3"/>
      <c r="V326" s="3"/>
      <c r="W326" s="3"/>
      <c r="X326" s="3"/>
      <c r="Y326" s="3"/>
      <c r="Z326" s="3"/>
      <c r="AA326" s="11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9"/>
      <c r="AS326" s="11"/>
      <c r="AT326" s="5"/>
    </row>
    <row r="327" spans="1:46" ht="18" customHeight="1">
      <c r="A327" s="4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4"/>
      <c r="R327" s="3"/>
      <c r="S327" s="3"/>
      <c r="T327" s="3"/>
      <c r="U327" s="3"/>
      <c r="V327" s="3"/>
      <c r="W327" s="3"/>
      <c r="X327" s="3"/>
      <c r="Y327" s="3"/>
      <c r="Z327" s="3"/>
      <c r="AA327" s="11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9"/>
      <c r="AS327" s="11"/>
      <c r="AT327" s="5"/>
    </row>
    <row r="328" spans="1:46" ht="18" customHeight="1">
      <c r="A328" s="4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4"/>
      <c r="R328" s="3"/>
      <c r="S328" s="3"/>
      <c r="T328" s="3"/>
      <c r="U328" s="3"/>
      <c r="V328" s="3"/>
      <c r="W328" s="3"/>
      <c r="X328" s="3"/>
      <c r="Y328" s="3"/>
      <c r="Z328" s="3"/>
      <c r="AA328" s="11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9"/>
      <c r="AS328" s="11"/>
      <c r="AT328" s="5"/>
    </row>
    <row r="329" spans="1:46" ht="18" customHeight="1">
      <c r="A329" s="4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4"/>
      <c r="R329" s="3"/>
      <c r="S329" s="3"/>
      <c r="T329" s="3"/>
      <c r="U329" s="3"/>
      <c r="V329" s="3"/>
      <c r="W329" s="3"/>
      <c r="X329" s="3"/>
      <c r="Y329" s="3"/>
      <c r="Z329" s="3"/>
      <c r="AA329" s="11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9"/>
      <c r="AS329" s="11"/>
      <c r="AT329" s="5"/>
    </row>
    <row r="330" spans="1:46" ht="18" customHeight="1">
      <c r="A330" s="6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6"/>
      <c r="R330" s="7"/>
      <c r="S330" s="7"/>
      <c r="T330" s="7"/>
      <c r="U330" s="7"/>
      <c r="V330" s="7"/>
      <c r="W330" s="7"/>
      <c r="X330" s="7"/>
      <c r="Y330" s="7"/>
      <c r="Z330" s="7"/>
      <c r="AA330" s="12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10"/>
      <c r="AS330" s="12"/>
      <c r="AT330" s="8"/>
    </row>
    <row r="331" spans="1:46" ht="18" customHeight="1">
      <c r="A331" s="2" t="s">
        <v>0</v>
      </c>
      <c r="B331" s="1"/>
      <c r="C331" s="1"/>
      <c r="D331" s="1"/>
      <c r="E331" s="1" t="s">
        <v>64</v>
      </c>
      <c r="F331" s="1"/>
      <c r="G331" s="1"/>
      <c r="H331" s="1"/>
      <c r="I331" s="1"/>
      <c r="J331" s="1"/>
      <c r="K331" s="1"/>
      <c r="L331" s="1"/>
      <c r="M331" s="1"/>
      <c r="N331" s="1"/>
      <c r="O331" s="1" t="s">
        <v>2</v>
      </c>
      <c r="P331" s="1" t="str">
        <f>ROUND(68.270271,2)&amp;"m"</f>
        <v>68.27m</v>
      </c>
      <c r="Q331" s="1" t="s">
        <v>3</v>
      </c>
      <c r="R331" s="1"/>
      <c r="S331" s="1"/>
      <c r="T331" s="1"/>
      <c r="U331" s="1"/>
      <c r="V331" s="1"/>
      <c r="W331" s="1"/>
      <c r="X331" s="1"/>
      <c r="Y331" s="1"/>
      <c r="Z331" s="1"/>
      <c r="AA331" s="1" t="s">
        <v>4</v>
      </c>
      <c r="AB331" s="1"/>
      <c r="AC331" s="1"/>
      <c r="AD331" s="1" t="str">
        <f>ROUND(0,2)&amp;"m ~ "&amp;ROUND(68.270271,2)&amp;"m"</f>
        <v>0m ~ 68.27m</v>
      </c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</row>
    <row r="332" spans="1:46" ht="18" customHeight="1">
      <c r="A332" s="13" t="s">
        <v>65</v>
      </c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 t="str">
        <f>"平均土被り="&amp;G382&amp;"M"</f>
        <v>平均土被り=8.61M</v>
      </c>
      <c r="N332" s="14"/>
      <c r="O332" s="14"/>
      <c r="P332" s="28" t="str">
        <f>"L="&amp;G363&amp;"M"</f>
        <v>L=68.27M</v>
      </c>
      <c r="Q332" s="15" t="s">
        <v>5</v>
      </c>
      <c r="R332" s="16"/>
      <c r="S332" s="16"/>
      <c r="T332" s="16"/>
      <c r="U332" s="16"/>
      <c r="V332" s="16"/>
      <c r="W332" s="16"/>
      <c r="X332" s="16"/>
      <c r="Y332" s="16"/>
      <c r="Z332" s="16"/>
      <c r="AA332" s="17" t="s">
        <v>6</v>
      </c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8"/>
      <c r="AS332" s="17" t="s">
        <v>7</v>
      </c>
      <c r="AT332" s="19"/>
    </row>
    <row r="333" spans="1:46" ht="18" customHeight="1">
      <c r="A333" s="20"/>
      <c r="B333" s="21"/>
      <c r="C333" s="21" t="str">
        <f>"H="&amp;G364&amp;"m,D"&amp;G359*1000&amp;"mm,人力,非舗装"</f>
        <v>H=9m,D250mm,人力,非舗装</v>
      </c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9"/>
      <c r="Q333" s="22"/>
      <c r="R333" s="23"/>
      <c r="S333" s="23"/>
      <c r="T333" s="23"/>
      <c r="U333" s="23"/>
      <c r="V333" s="23"/>
      <c r="W333" s="23"/>
      <c r="X333" s="23"/>
      <c r="Y333" s="23"/>
      <c r="Z333" s="23"/>
      <c r="AA333" s="24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5"/>
      <c r="AS333" s="24"/>
      <c r="AT333" s="26"/>
    </row>
    <row r="334" spans="1:46" ht="18" customHeight="1">
      <c r="A334" s="4" t="s">
        <v>33</v>
      </c>
      <c r="B334" s="3"/>
      <c r="C334" s="3"/>
      <c r="D334" s="3"/>
      <c r="E334" s="3"/>
      <c r="F334" s="3" t="str">
        <f>"= 平均土被り＋管径+T2 = "&amp;J364&amp;"M"</f>
        <v>= 平均土被り＋管径+T2 = 8.94M</v>
      </c>
      <c r="G334" s="3"/>
      <c r="H334" s="3"/>
      <c r="I334" s="3"/>
      <c r="J334" s="3"/>
      <c r="K334" s="3"/>
      <c r="L334" s="3"/>
      <c r="M334" s="3"/>
      <c r="N334" s="3"/>
      <c r="O334" s="3" t="str">
        <f>"=&gt; "&amp;G364</f>
        <v>=&gt; 9</v>
      </c>
      <c r="P334" s="3"/>
      <c r="Q334" s="30" t="s">
        <v>34</v>
      </c>
      <c r="R334" s="31"/>
      <c r="S334" s="31"/>
      <c r="T334" s="31"/>
      <c r="U334" s="31"/>
      <c r="V334" s="31"/>
      <c r="W334" s="31"/>
      <c r="X334" s="31"/>
      <c r="Y334" s="31"/>
      <c r="Z334" s="31"/>
      <c r="AA334" s="32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3"/>
      <c r="AS334" s="32"/>
      <c r="AT334" s="34"/>
    </row>
    <row r="335" spans="1:46" ht="18" customHeight="1">
      <c r="A335" s="4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4" t="s">
        <v>35</v>
      </c>
      <c r="R335" s="3"/>
      <c r="S335" s="3"/>
      <c r="T335" s="3"/>
      <c r="U335" s="3"/>
      <c r="V335" s="3"/>
      <c r="W335" s="3"/>
      <c r="X335" s="3"/>
      <c r="Y335" s="3"/>
      <c r="Z335" s="3"/>
      <c r="AA335" s="11" t="str">
        <f>"( "&amp;G370&amp;" + "&amp;G365&amp;" ) x 0.5 x "&amp;G364-G367-G368&amp;" x "&amp;G363&amp;"m"</f>
        <v>( 6.25 + 0.85 ) x 0.5 x 9 x 68.27m</v>
      </c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9"/>
      <c r="AS335" s="11"/>
      <c r="AT335" s="5"/>
    </row>
    <row r="336" spans="1:46" ht="18" customHeight="1">
      <c r="A336" s="4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5"/>
      <c r="R336" s="36"/>
      <c r="S336" s="36"/>
      <c r="T336" s="36"/>
      <c r="U336" s="36"/>
      <c r="V336" s="36"/>
      <c r="W336" s="36"/>
      <c r="X336" s="36"/>
      <c r="Y336" s="36"/>
      <c r="Z336" s="36"/>
      <c r="AA336" s="37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  <c r="AN336" s="36"/>
      <c r="AO336" s="36"/>
      <c r="AP336" s="36"/>
      <c r="AQ336" s="36"/>
      <c r="AR336" s="38" t="s">
        <v>36</v>
      </c>
      <c r="AS336" s="37">
        <f>ROUND((G370+G365)*0.5*(G364-G367-G368)*G363,2)</f>
        <v>2181.23</v>
      </c>
      <c r="AT336" s="39" t="s">
        <v>37</v>
      </c>
    </row>
    <row r="337" spans="1:46" ht="18" customHeight="1">
      <c r="A337" s="4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4" t="s">
        <v>38</v>
      </c>
      <c r="R337" s="3"/>
      <c r="S337" s="3"/>
      <c r="T337" s="3"/>
      <c r="U337" s="3"/>
      <c r="V337" s="3"/>
      <c r="W337" s="3"/>
      <c r="X337" s="3"/>
      <c r="Y337" s="3"/>
      <c r="Z337" s="3"/>
      <c r="AA337" s="11" t="s">
        <v>39</v>
      </c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9"/>
      <c r="AS337" s="11"/>
      <c r="AT337" s="5"/>
    </row>
    <row r="338" spans="1:46" ht="18" customHeight="1">
      <c r="A338" s="4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4"/>
      <c r="R338" s="3"/>
      <c r="S338" s="3"/>
      <c r="T338" s="3"/>
      <c r="U338" s="3"/>
      <c r="V338" s="3"/>
      <c r="W338" s="3"/>
      <c r="X338" s="3"/>
      <c r="Y338" s="3"/>
      <c r="Z338" s="3"/>
      <c r="AA338" s="11" t="str">
        <f>"("&amp;G381&amp;"+"&amp;G379&amp;") x 0.5 x "&amp;G380-G378&amp;" x "&amp;G363&amp;"m"</f>
        <v>(6.25+1.15) x 0.5 x 8.5 x 68.27m</v>
      </c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9" t="s">
        <v>36</v>
      </c>
      <c r="AS338" s="11">
        <f>ROUND((G381+G379)*0.5*(G380-G378)*G363,2)</f>
        <v>2147.09</v>
      </c>
      <c r="AT338" s="5" t="s">
        <v>37</v>
      </c>
    </row>
    <row r="339" spans="1:46" ht="18" customHeight="1">
      <c r="A339" s="4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4"/>
      <c r="R339" s="3"/>
      <c r="S339" s="3"/>
      <c r="T339" s="3"/>
      <c r="U339" s="3"/>
      <c r="V339" s="3"/>
      <c r="W339" s="3"/>
      <c r="X339" s="3"/>
      <c r="Y339" s="3"/>
      <c r="Z339" s="3"/>
      <c r="AA339" s="11" t="s">
        <v>40</v>
      </c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9"/>
      <c r="AS339" s="11"/>
      <c r="AT339" s="5"/>
    </row>
    <row r="340" spans="1:46" ht="18" customHeight="1">
      <c r="A340" s="4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4"/>
      <c r="R340" s="3"/>
      <c r="S340" s="3"/>
      <c r="T340" s="3"/>
      <c r="U340" s="3"/>
      <c r="V340" s="3"/>
      <c r="W340" s="3"/>
      <c r="X340" s="3"/>
      <c r="Y340" s="3"/>
      <c r="Z340" s="3"/>
      <c r="AA340" s="11" t="str">
        <f>"(("&amp;G379&amp;"+"&amp;G377&amp;")x0.5x"&amp;G378&amp;" - (PI/4x"&amp;G360&amp;"^2/2)) x "&amp;G363&amp;"m"</f>
        <v>((1.15+1)x0.5x0.25 - (PI/4x0.29^2/2)) x 68.27m</v>
      </c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9" t="s">
        <v>36</v>
      </c>
      <c r="AS340" s="11">
        <f>ROUND(((G379+G377)*0.5*G378-(PI()/4*G360^2/2))*G363,2)</f>
        <v>16.09</v>
      </c>
      <c r="AT340" s="5" t="s">
        <v>37</v>
      </c>
    </row>
    <row r="341" spans="1:46" ht="18" customHeight="1">
      <c r="A341" s="4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5"/>
      <c r="R341" s="36"/>
      <c r="S341" s="36"/>
      <c r="T341" s="36"/>
      <c r="U341" s="36"/>
      <c r="V341" s="36"/>
      <c r="W341" s="36"/>
      <c r="X341" s="36"/>
      <c r="Y341" s="36"/>
      <c r="Z341" s="36"/>
      <c r="AA341" s="37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  <c r="AO341" s="36"/>
      <c r="AP341" s="36"/>
      <c r="AQ341" s="36"/>
      <c r="AR341" s="38" t="s">
        <v>36</v>
      </c>
      <c r="AS341" s="37">
        <f>AS338+AS340</f>
        <v>2163.1800000000003</v>
      </c>
      <c r="AT341" s="39" t="s">
        <v>37</v>
      </c>
    </row>
    <row r="342" spans="1:46" ht="18" customHeight="1">
      <c r="A342" s="4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4" t="s">
        <v>41</v>
      </c>
      <c r="R342" s="3"/>
      <c r="S342" s="3"/>
      <c r="T342" s="3"/>
      <c r="U342" s="3"/>
      <c r="V342" s="3"/>
      <c r="W342" s="3"/>
      <c r="X342" s="3"/>
      <c r="Y342" s="3"/>
      <c r="Z342" s="3"/>
      <c r="AA342" s="11" t="s">
        <v>42</v>
      </c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9" t="s">
        <v>36</v>
      </c>
      <c r="AS342" s="11">
        <f>AS336</f>
        <v>2181.23</v>
      </c>
      <c r="AT342" s="5" t="s">
        <v>37</v>
      </c>
    </row>
    <row r="343" spans="1:46" ht="18" customHeight="1">
      <c r="A343" s="4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5"/>
      <c r="R343" s="36"/>
      <c r="S343" s="36"/>
      <c r="T343" s="36"/>
      <c r="U343" s="36"/>
      <c r="V343" s="36"/>
      <c r="W343" s="36"/>
      <c r="X343" s="36"/>
      <c r="Y343" s="36"/>
      <c r="Z343" s="36"/>
      <c r="AA343" s="37" t="s">
        <v>43</v>
      </c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36"/>
      <c r="AN343" s="36"/>
      <c r="AO343" s="36"/>
      <c r="AP343" s="36"/>
      <c r="AQ343" s="36"/>
      <c r="AR343" s="38" t="s">
        <v>36</v>
      </c>
      <c r="AS343" s="37">
        <f>AS341</f>
        <v>2163.1800000000003</v>
      </c>
      <c r="AT343" s="39" t="s">
        <v>37</v>
      </c>
    </row>
    <row r="344" spans="1:46" ht="18" customHeight="1">
      <c r="A344" s="4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4" t="s">
        <v>44</v>
      </c>
      <c r="R344" s="3"/>
      <c r="S344" s="3"/>
      <c r="T344" s="3"/>
      <c r="U344" s="3"/>
      <c r="V344" s="3"/>
      <c r="W344" s="3"/>
      <c r="X344" s="3"/>
      <c r="Y344" s="3"/>
      <c r="Z344" s="3"/>
      <c r="AA344" s="11" t="s">
        <v>45</v>
      </c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9"/>
      <c r="AS344" s="11"/>
      <c r="AT344" s="5"/>
    </row>
    <row r="345" spans="1:46" ht="18" customHeight="1">
      <c r="A345" s="4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5"/>
      <c r="R345" s="36"/>
      <c r="S345" s="36"/>
      <c r="T345" s="36"/>
      <c r="U345" s="36"/>
      <c r="V345" s="36"/>
      <c r="W345" s="36"/>
      <c r="X345" s="36"/>
      <c r="Y345" s="36"/>
      <c r="Z345" s="36"/>
      <c r="AA345" s="37" t="str">
        <f>"(("&amp;G375&amp;"+"&amp;G377&amp;") x 0.5 x "&amp;G376&amp;" - PI/4 x "&amp;G360&amp;"^2 / 2) x "&amp;G363&amp;"m"</f>
        <v>((0.85+1) x 0.5 x 0.25 - PI/4 x 0.29^2 / 2) x 68.27m</v>
      </c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36"/>
      <c r="AN345" s="36"/>
      <c r="AO345" s="36"/>
      <c r="AP345" s="36"/>
      <c r="AQ345" s="36"/>
      <c r="AR345" s="38" t="s">
        <v>36</v>
      </c>
      <c r="AS345" s="37">
        <f>ROUND(((G375+G377)*0.5*G376-PI()/4*G360^2/2)*G363,2)</f>
        <v>13.53</v>
      </c>
      <c r="AT345" s="39" t="s">
        <v>37</v>
      </c>
    </row>
    <row r="346" spans="1:46" ht="18" customHeight="1">
      <c r="A346" s="4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40" t="s">
        <v>46</v>
      </c>
      <c r="R346" s="41"/>
      <c r="S346" s="41"/>
      <c r="T346" s="41"/>
      <c r="U346" s="41"/>
      <c r="V346" s="41"/>
      <c r="W346" s="41"/>
      <c r="X346" s="41"/>
      <c r="Y346" s="41"/>
      <c r="Z346" s="41"/>
      <c r="AA346" s="42"/>
      <c r="AB346" s="41"/>
      <c r="AC346" s="41"/>
      <c r="AD346" s="41"/>
      <c r="AE346" s="41"/>
      <c r="AF346" s="41"/>
      <c r="AG346" s="41"/>
      <c r="AH346" s="41"/>
      <c r="AI346" s="41"/>
      <c r="AJ346" s="41"/>
      <c r="AK346" s="41"/>
      <c r="AL346" s="41"/>
      <c r="AM346" s="41"/>
      <c r="AN346" s="41"/>
      <c r="AO346" s="41"/>
      <c r="AP346" s="41"/>
      <c r="AQ346" s="41"/>
      <c r="AR346" s="43"/>
      <c r="AS346" s="42"/>
      <c r="AT346" s="44"/>
    </row>
    <row r="347" spans="1:46" ht="18" customHeight="1">
      <c r="A347" s="4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4" t="s">
        <v>47</v>
      </c>
      <c r="R347" s="3"/>
      <c r="S347" s="3"/>
      <c r="T347" s="3"/>
      <c r="U347" s="3"/>
      <c r="V347" s="3"/>
      <c r="W347" s="3"/>
      <c r="X347" s="3"/>
      <c r="Y347" s="3"/>
      <c r="Z347" s="3"/>
      <c r="AA347" s="11" t="s">
        <v>66</v>
      </c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9"/>
      <c r="AS347" s="11"/>
      <c r="AT347" s="5"/>
    </row>
    <row r="348" spans="1:46" ht="18" customHeight="1">
      <c r="A348" s="4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5"/>
      <c r="R348" s="36"/>
      <c r="S348" s="36"/>
      <c r="T348" s="36"/>
      <c r="U348" s="36"/>
      <c r="V348" s="36"/>
      <c r="W348" s="36"/>
      <c r="X348" s="36"/>
      <c r="Y348" s="36"/>
      <c r="Z348" s="36"/>
      <c r="AA348" s="37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  <c r="AM348" s="36"/>
      <c r="AN348" s="36"/>
      <c r="AO348" s="36"/>
      <c r="AP348" s="36"/>
      <c r="AQ348" s="36"/>
      <c r="AR348" s="38" t="s">
        <v>36</v>
      </c>
      <c r="AS348" s="37">
        <f>G363</f>
        <v>68.27</v>
      </c>
      <c r="AT348" s="39" t="s">
        <v>49</v>
      </c>
    </row>
    <row r="349" spans="1:46" ht="18" customHeight="1">
      <c r="A349" s="4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4" t="s">
        <v>50</v>
      </c>
      <c r="R349" s="3"/>
      <c r="S349" s="3"/>
      <c r="T349" s="3"/>
      <c r="U349" s="3"/>
      <c r="V349" s="3"/>
      <c r="W349" s="3"/>
      <c r="X349" s="3"/>
      <c r="Y349" s="3"/>
      <c r="Z349" s="3"/>
      <c r="AA349" s="11" t="s">
        <v>51</v>
      </c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9"/>
      <c r="AS349" s="11"/>
      <c r="AT349" s="5"/>
    </row>
    <row r="350" spans="1:46" ht="18" customHeight="1">
      <c r="A350" s="4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4"/>
      <c r="R350" s="3"/>
      <c r="S350" s="3"/>
      <c r="T350" s="3"/>
      <c r="U350" s="3"/>
      <c r="V350" s="3"/>
      <c r="W350" s="3"/>
      <c r="X350" s="3"/>
      <c r="Y350" s="3"/>
      <c r="Z350" s="3"/>
      <c r="AA350" s="11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9" t="s">
        <v>36</v>
      </c>
      <c r="AS350" s="11">
        <f>G363</f>
        <v>68.27</v>
      </c>
      <c r="AT350" s="5" t="s">
        <v>49</v>
      </c>
    </row>
    <row r="351" spans="1:46" ht="18" customHeight="1">
      <c r="A351" s="4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40" t="s">
        <v>52</v>
      </c>
      <c r="R351" s="41"/>
      <c r="S351" s="41"/>
      <c r="T351" s="41"/>
      <c r="U351" s="41"/>
      <c r="V351" s="41"/>
      <c r="W351" s="41"/>
      <c r="X351" s="41"/>
      <c r="Y351" s="41"/>
      <c r="Z351" s="41"/>
      <c r="AA351" s="42"/>
      <c r="AB351" s="41"/>
      <c r="AC351" s="41"/>
      <c r="AD351" s="41"/>
      <c r="AE351" s="41"/>
      <c r="AF351" s="41"/>
      <c r="AG351" s="41"/>
      <c r="AH351" s="41"/>
      <c r="AI351" s="41"/>
      <c r="AJ351" s="41"/>
      <c r="AK351" s="41"/>
      <c r="AL351" s="41"/>
      <c r="AM351" s="41"/>
      <c r="AN351" s="41"/>
      <c r="AO351" s="41"/>
      <c r="AP351" s="41"/>
      <c r="AQ351" s="41"/>
      <c r="AR351" s="43"/>
      <c r="AS351" s="42"/>
      <c r="AT351" s="44"/>
    </row>
    <row r="352" spans="1:46" ht="18" customHeight="1">
      <c r="A352" s="4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4" t="s">
        <v>53</v>
      </c>
      <c r="R352" s="3"/>
      <c r="S352" s="3"/>
      <c r="T352" s="3"/>
      <c r="U352" s="3"/>
      <c r="V352" s="3"/>
      <c r="W352" s="3"/>
      <c r="X352" s="3"/>
      <c r="Y352" s="3"/>
      <c r="Z352" s="3"/>
      <c r="AA352" s="11" t="s">
        <v>54</v>
      </c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9"/>
      <c r="AS352" s="11"/>
      <c r="AT352" s="5"/>
    </row>
    <row r="353" spans="1:46" ht="18" customHeight="1">
      <c r="A353" s="4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5"/>
      <c r="R353" s="36"/>
      <c r="S353" s="36"/>
      <c r="T353" s="36"/>
      <c r="U353" s="36"/>
      <c r="V353" s="36"/>
      <c r="W353" s="36"/>
      <c r="X353" s="36"/>
      <c r="Y353" s="36"/>
      <c r="Z353" s="36"/>
      <c r="AA353" s="37" t="str">
        <f>"H = "&amp;ROUND(9,2)&amp;" m"</f>
        <v>H = 9 m</v>
      </c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  <c r="AM353" s="36"/>
      <c r="AN353" s="36"/>
      <c r="AO353" s="36"/>
      <c r="AP353" s="36"/>
      <c r="AQ353" s="36"/>
      <c r="AR353" s="38" t="s">
        <v>36</v>
      </c>
      <c r="AS353" s="37">
        <v>1</v>
      </c>
      <c r="AT353" s="39"/>
    </row>
    <row r="354" spans="1:46" ht="18" customHeight="1">
      <c r="A354" s="4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4" t="s">
        <v>55</v>
      </c>
      <c r="R354" s="3"/>
      <c r="S354" s="3"/>
      <c r="T354" s="3"/>
      <c r="U354" s="3"/>
      <c r="V354" s="3"/>
      <c r="W354" s="3"/>
      <c r="X354" s="3"/>
      <c r="Y354" s="3"/>
      <c r="Z354" s="3"/>
      <c r="AA354" s="11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9"/>
      <c r="AS354" s="11"/>
      <c r="AT354" s="5"/>
    </row>
    <row r="355" spans="1:46" ht="18" customHeight="1">
      <c r="A355" s="4"/>
      <c r="B355" s="3"/>
      <c r="C355" s="3" t="str">
        <f>"T1="&amp;G371</f>
        <v>T1=0.28</v>
      </c>
      <c r="D355" s="3"/>
      <c r="E355" s="3"/>
      <c r="F355" s="3" t="str">
        <f>"T2="&amp;G372</f>
        <v>T2=0.1</v>
      </c>
      <c r="G355" s="3"/>
      <c r="H355" s="3"/>
      <c r="I355" s="3" t="str">
        <f>"T3="&amp;G378</f>
        <v>T3=0.25</v>
      </c>
      <c r="J355" s="3"/>
      <c r="K355" s="3"/>
      <c r="L355" s="3" t="str">
        <f>"B1="&amp;G370</f>
        <v>B1=6.25</v>
      </c>
      <c r="M355" s="3"/>
      <c r="N355" s="3"/>
      <c r="O355" s="3" t="str">
        <f>"B2="&amp;G381</f>
        <v>B2=6.25</v>
      </c>
      <c r="P355" s="3"/>
      <c r="Q355" s="4"/>
      <c r="R355" s="3"/>
      <c r="S355" s="3"/>
      <c r="T355" s="3" t="s">
        <v>56</v>
      </c>
      <c r="U355" s="3"/>
      <c r="V355" s="3"/>
      <c r="W355" s="3"/>
      <c r="X355" s="3"/>
      <c r="Y355" s="3"/>
      <c r="Z355" s="3"/>
      <c r="AA355" s="11" t="str">
        <f>"① D"&amp;ROUND(0.15,220732880)*1000&amp;" mm"</f>
        <v>① D150 mm</v>
      </c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9" t="s">
        <v>36</v>
      </c>
      <c r="AS355" s="11">
        <v>3</v>
      </c>
      <c r="AT355" s="5"/>
    </row>
    <row r="356" spans="1:46" ht="18" customHeight="1">
      <c r="A356" s="4"/>
      <c r="B356" s="3"/>
      <c r="C356" s="3" t="str">
        <f>"B3="&amp;G379</f>
        <v>B3=1.15</v>
      </c>
      <c r="D356" s="3"/>
      <c r="E356" s="3"/>
      <c r="F356" s="3" t="str">
        <f>"B4="&amp;G377</f>
        <v>B4=1</v>
      </c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4"/>
      <c r="R356" s="3"/>
      <c r="S356" s="3"/>
      <c r="T356" s="3"/>
      <c r="U356" s="3"/>
      <c r="V356" s="3"/>
      <c r="W356" s="3"/>
      <c r="X356" s="3"/>
      <c r="Y356" s="3"/>
      <c r="Z356" s="3"/>
      <c r="AA356" s="11" t="str">
        <f>"② D"&amp;ROUND(0.25,220732880)*1000&amp;" mm"</f>
        <v>② D250 mm</v>
      </c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9" t="s">
        <v>36</v>
      </c>
      <c r="AS356" s="11">
        <v>1</v>
      </c>
      <c r="AT356" s="5"/>
    </row>
    <row r="357" spans="1:46" ht="18" customHeight="1">
      <c r="A357" s="4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45"/>
      <c r="R357" s="46"/>
      <c r="S357" s="46"/>
      <c r="T357" s="46"/>
      <c r="U357" s="46"/>
      <c r="V357" s="46"/>
      <c r="W357" s="46"/>
      <c r="X357" s="46"/>
      <c r="Y357" s="46"/>
      <c r="Z357" s="46"/>
      <c r="AA357" s="47" t="str">
        <f>"① D"&amp;ROUND(0.15,220732880)*1000&amp;" mm"</f>
        <v>① D150 mm</v>
      </c>
      <c r="AB357" s="46"/>
      <c r="AC357" s="46"/>
      <c r="AD357" s="46"/>
      <c r="AE357" s="46"/>
      <c r="AF357" s="46" t="str">
        <f>"H "&amp;ROUND(5.6,2)&amp;" m"</f>
        <v>H 5.6 m</v>
      </c>
      <c r="AG357" s="46"/>
      <c r="AH357" s="46"/>
      <c r="AI357" s="46"/>
      <c r="AJ357" s="46"/>
      <c r="AK357" s="46"/>
      <c r="AL357" s="46"/>
      <c r="AM357" s="46"/>
      <c r="AN357" s="46"/>
      <c r="AO357" s="46"/>
      <c r="AP357" s="46"/>
      <c r="AQ357" s="46"/>
      <c r="AR357" s="48" t="s">
        <v>36</v>
      </c>
      <c r="AS357" s="47">
        <v>1</v>
      </c>
      <c r="AT357" s="49"/>
    </row>
    <row r="358" spans="1:46" ht="18" customHeight="1">
      <c r="A358" s="4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45" t="s">
        <v>57</v>
      </c>
      <c r="R358" s="46"/>
      <c r="S358" s="46"/>
      <c r="T358" s="46"/>
      <c r="U358" s="46"/>
      <c r="V358" s="46"/>
      <c r="W358" s="46"/>
      <c r="X358" s="46"/>
      <c r="Y358" s="46"/>
      <c r="Z358" s="46"/>
      <c r="AA358" s="47"/>
      <c r="AB358" s="46"/>
      <c r="AC358" s="46"/>
      <c r="AD358" s="46"/>
      <c r="AE358" s="46"/>
      <c r="AF358" s="46"/>
      <c r="AG358" s="46"/>
      <c r="AH358" s="46"/>
      <c r="AI358" s="46"/>
      <c r="AJ358" s="46"/>
      <c r="AK358" s="46"/>
      <c r="AL358" s="46"/>
      <c r="AM358" s="46"/>
      <c r="AN358" s="46"/>
      <c r="AO358" s="46"/>
      <c r="AP358" s="46"/>
      <c r="AQ358" s="46"/>
      <c r="AR358" s="48"/>
      <c r="AS358" s="47"/>
      <c r="AT358" s="49"/>
    </row>
    <row r="359" spans="1:46" ht="18" customHeight="1">
      <c r="A359" s="4"/>
      <c r="B359" s="3" t="s">
        <v>8</v>
      </c>
      <c r="C359" s="3"/>
      <c r="D359" s="3"/>
      <c r="E359" s="3"/>
      <c r="F359" s="3"/>
      <c r="G359" s="27">
        <v>0.25</v>
      </c>
      <c r="H359" s="27"/>
      <c r="I359" s="27"/>
      <c r="J359" s="27">
        <v>0.25</v>
      </c>
      <c r="K359" s="27"/>
      <c r="L359" s="27"/>
      <c r="M359" s="27">
        <v>1</v>
      </c>
      <c r="N359" s="27"/>
      <c r="O359" s="3"/>
      <c r="P359" s="3"/>
      <c r="Q359" s="4"/>
      <c r="R359" s="3"/>
      <c r="S359" s="3"/>
      <c r="T359" s="3"/>
      <c r="U359" s="3"/>
      <c r="V359" s="3"/>
      <c r="W359" s="3"/>
      <c r="X359" s="3"/>
      <c r="Y359" s="3"/>
      <c r="Z359" s="3"/>
      <c r="AA359" s="11" t="str">
        <f>"50 %"</f>
        <v>50 %</v>
      </c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9" t="s">
        <v>36</v>
      </c>
      <c r="AS359" s="11">
        <f>ROUND(50/100,2)</f>
        <v>0.5</v>
      </c>
      <c r="AT359" s="5"/>
    </row>
    <row r="360" spans="1:46" ht="18" customHeight="1">
      <c r="A360" s="4"/>
      <c r="B360" s="3" t="s">
        <v>9</v>
      </c>
      <c r="C360" s="3"/>
      <c r="D360" s="3"/>
      <c r="E360" s="3"/>
      <c r="F360" s="3"/>
      <c r="G360" s="27">
        <v>0.29</v>
      </c>
      <c r="H360" s="27"/>
      <c r="I360" s="27"/>
      <c r="J360" s="27">
        <v>0.29</v>
      </c>
      <c r="K360" s="27"/>
      <c r="L360" s="27"/>
      <c r="M360" s="27"/>
      <c r="N360" s="27"/>
      <c r="O360" s="3"/>
      <c r="P360" s="3"/>
      <c r="Q360" s="4"/>
      <c r="R360" s="3"/>
      <c r="S360" s="3"/>
      <c r="T360" s="3"/>
      <c r="U360" s="3"/>
      <c r="V360" s="3"/>
      <c r="W360" s="3"/>
      <c r="X360" s="3"/>
      <c r="Y360" s="3"/>
      <c r="Z360" s="3"/>
      <c r="AA360" s="11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9"/>
      <c r="AS360" s="11"/>
      <c r="AT360" s="5"/>
    </row>
    <row r="361" spans="1:46" ht="18" customHeight="1">
      <c r="A361" s="4"/>
      <c r="B361" s="3" t="s">
        <v>10</v>
      </c>
      <c r="C361" s="3"/>
      <c r="D361" s="3"/>
      <c r="E361" s="3"/>
      <c r="F361" s="3"/>
      <c r="G361" s="27">
        <v>0</v>
      </c>
      <c r="H361" s="27"/>
      <c r="I361" s="27"/>
      <c r="J361" s="27"/>
      <c r="K361" s="27"/>
      <c r="L361" s="27"/>
      <c r="M361" s="27"/>
      <c r="N361" s="27"/>
      <c r="O361" s="3"/>
      <c r="P361" s="3"/>
      <c r="Q361" s="4"/>
      <c r="R361" s="3"/>
      <c r="S361" s="3"/>
      <c r="T361" s="3"/>
      <c r="U361" s="3"/>
      <c r="V361" s="3"/>
      <c r="W361" s="3"/>
      <c r="X361" s="3"/>
      <c r="Y361" s="3"/>
      <c r="Z361" s="3"/>
      <c r="AA361" s="11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9"/>
      <c r="AS361" s="11"/>
      <c r="AT361" s="5"/>
    </row>
    <row r="362" spans="1:46" ht="18" customHeight="1">
      <c r="A362" s="4"/>
      <c r="B362" s="3" t="s">
        <v>11</v>
      </c>
      <c r="C362" s="3"/>
      <c r="D362" s="3"/>
      <c r="E362" s="3"/>
      <c r="F362" s="3"/>
      <c r="G362" s="27">
        <v>0</v>
      </c>
      <c r="H362" s="27"/>
      <c r="I362" s="27"/>
      <c r="J362" s="27"/>
      <c r="K362" s="27"/>
      <c r="L362" s="27"/>
      <c r="M362" s="27"/>
      <c r="N362" s="27"/>
      <c r="O362" s="3"/>
      <c r="P362" s="3"/>
      <c r="Q362" s="4"/>
      <c r="R362" s="3"/>
      <c r="S362" s="3"/>
      <c r="T362" s="3"/>
      <c r="U362" s="3"/>
      <c r="V362" s="3"/>
      <c r="W362" s="3"/>
      <c r="X362" s="3"/>
      <c r="Y362" s="3"/>
      <c r="Z362" s="3"/>
      <c r="AA362" s="11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9"/>
      <c r="AS362" s="11"/>
      <c r="AT362" s="5"/>
    </row>
    <row r="363" spans="1:46" ht="18" customHeight="1">
      <c r="A363" s="4"/>
      <c r="B363" s="3" t="s">
        <v>12</v>
      </c>
      <c r="C363" s="3"/>
      <c r="D363" s="3"/>
      <c r="E363" s="3"/>
      <c r="F363" s="3"/>
      <c r="G363" s="27">
        <f>J363-G361-G362</f>
        <v>68.27</v>
      </c>
      <c r="H363" s="27"/>
      <c r="I363" s="27"/>
      <c r="J363" s="27">
        <v>68.27</v>
      </c>
      <c r="K363" s="27"/>
      <c r="L363" s="27"/>
      <c r="M363" s="27"/>
      <c r="N363" s="27"/>
      <c r="O363" s="3"/>
      <c r="P363" s="3"/>
      <c r="Q363" s="4"/>
      <c r="R363" s="3"/>
      <c r="S363" s="3"/>
      <c r="T363" s="3"/>
      <c r="U363" s="3"/>
      <c r="V363" s="3"/>
      <c r="W363" s="3"/>
      <c r="X363" s="3"/>
      <c r="Y363" s="3"/>
      <c r="Z363" s="3"/>
      <c r="AA363" s="11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9"/>
      <c r="AS363" s="11"/>
      <c r="AT363" s="5"/>
    </row>
    <row r="364" spans="1:46" ht="18" customHeight="1">
      <c r="A364" s="4"/>
      <c r="B364" s="3" t="s">
        <v>13</v>
      </c>
      <c r="C364" s="3"/>
      <c r="D364" s="3"/>
      <c r="E364" s="3"/>
      <c r="F364" s="3"/>
      <c r="G364" s="27">
        <v>9</v>
      </c>
      <c r="H364" s="27"/>
      <c r="I364" s="27"/>
      <c r="J364" s="27">
        <v>8.94</v>
      </c>
      <c r="K364" s="27"/>
      <c r="L364" s="27"/>
      <c r="M364" s="27"/>
      <c r="N364" s="27"/>
      <c r="O364" s="3"/>
      <c r="P364" s="3"/>
      <c r="Q364" s="4"/>
      <c r="R364" s="3"/>
      <c r="S364" s="3"/>
      <c r="T364" s="3"/>
      <c r="U364" s="3"/>
      <c r="V364" s="3"/>
      <c r="W364" s="3"/>
      <c r="X364" s="3"/>
      <c r="Y364" s="3"/>
      <c r="Z364" s="3"/>
      <c r="AA364" s="11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9"/>
      <c r="AS364" s="11"/>
      <c r="AT364" s="5"/>
    </row>
    <row r="365" spans="1:46" ht="18" customHeight="1">
      <c r="A365" s="4"/>
      <c r="B365" s="3" t="s">
        <v>14</v>
      </c>
      <c r="C365" s="3"/>
      <c r="D365" s="3"/>
      <c r="E365" s="3"/>
      <c r="F365" s="3"/>
      <c r="G365" s="27">
        <v>0.85</v>
      </c>
      <c r="H365" s="27"/>
      <c r="I365" s="27"/>
      <c r="J365" s="27"/>
      <c r="K365" s="27"/>
      <c r="L365" s="27"/>
      <c r="M365" s="27"/>
      <c r="N365" s="27"/>
      <c r="O365" s="3"/>
      <c r="P365" s="3"/>
      <c r="Q365" s="4"/>
      <c r="R365" s="3"/>
      <c r="S365" s="3"/>
      <c r="T365" s="3"/>
      <c r="U365" s="3"/>
      <c r="V365" s="3"/>
      <c r="W365" s="3"/>
      <c r="X365" s="3"/>
      <c r="Y365" s="3"/>
      <c r="Z365" s="3"/>
      <c r="AA365" s="11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9"/>
      <c r="AS365" s="11"/>
      <c r="AT365" s="5"/>
    </row>
    <row r="366" spans="1:46" ht="18" customHeight="1">
      <c r="A366" s="4"/>
      <c r="B366" s="3" t="s">
        <v>15</v>
      </c>
      <c r="C366" s="3"/>
      <c r="D366" s="3"/>
      <c r="E366" s="3"/>
      <c r="F366" s="3"/>
      <c r="G366" s="27">
        <v>0.3</v>
      </c>
      <c r="H366" s="27"/>
      <c r="I366" s="27"/>
      <c r="J366" s="27"/>
      <c r="K366" s="27"/>
      <c r="L366" s="27"/>
      <c r="M366" s="27"/>
      <c r="N366" s="27"/>
      <c r="O366" s="3"/>
      <c r="P366" s="3"/>
      <c r="Q366" s="4"/>
      <c r="R366" s="3"/>
      <c r="S366" s="3"/>
      <c r="T366" s="3"/>
      <c r="U366" s="3"/>
      <c r="V366" s="3"/>
      <c r="W366" s="3"/>
      <c r="X366" s="3"/>
      <c r="Y366" s="3"/>
      <c r="Z366" s="3"/>
      <c r="AA366" s="11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9"/>
      <c r="AS366" s="11"/>
      <c r="AT366" s="5"/>
    </row>
    <row r="367" spans="1:46" ht="18" customHeight="1">
      <c r="A367" s="4"/>
      <c r="B367" s="3" t="s">
        <v>16</v>
      </c>
      <c r="C367" s="3"/>
      <c r="D367" s="3"/>
      <c r="E367" s="3"/>
      <c r="F367" s="3"/>
      <c r="G367" s="27">
        <v>0</v>
      </c>
      <c r="H367" s="27"/>
      <c r="I367" s="27"/>
      <c r="J367" s="27"/>
      <c r="K367" s="27"/>
      <c r="L367" s="27"/>
      <c r="M367" s="27"/>
      <c r="N367" s="27"/>
      <c r="O367" s="3"/>
      <c r="P367" s="3"/>
      <c r="Q367" s="4"/>
      <c r="R367" s="3"/>
      <c r="S367" s="3"/>
      <c r="T367" s="3"/>
      <c r="U367" s="3"/>
      <c r="V367" s="3"/>
      <c r="W367" s="3"/>
      <c r="X367" s="3"/>
      <c r="Y367" s="3"/>
      <c r="Z367" s="3"/>
      <c r="AA367" s="11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9"/>
      <c r="AS367" s="11"/>
      <c r="AT367" s="5"/>
    </row>
    <row r="368" spans="1:46" ht="18" customHeight="1">
      <c r="A368" s="4"/>
      <c r="B368" s="3" t="s">
        <v>17</v>
      </c>
      <c r="C368" s="3"/>
      <c r="D368" s="3"/>
      <c r="E368" s="3"/>
      <c r="F368" s="3"/>
      <c r="G368" s="27">
        <v>0</v>
      </c>
      <c r="H368" s="27"/>
      <c r="I368" s="27"/>
      <c r="J368" s="27"/>
      <c r="K368" s="27"/>
      <c r="L368" s="27"/>
      <c r="M368" s="27"/>
      <c r="N368" s="27"/>
      <c r="O368" s="3"/>
      <c r="P368" s="3"/>
      <c r="Q368" s="4"/>
      <c r="R368" s="3"/>
      <c r="S368" s="3"/>
      <c r="T368" s="3"/>
      <c r="U368" s="3"/>
      <c r="V368" s="3"/>
      <c r="W368" s="3"/>
      <c r="X368" s="3"/>
      <c r="Y368" s="3"/>
      <c r="Z368" s="3"/>
      <c r="AA368" s="11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9"/>
      <c r="AS368" s="11"/>
      <c r="AT368" s="5"/>
    </row>
    <row r="369" spans="1:46" ht="18" customHeight="1">
      <c r="A369" s="4"/>
      <c r="B369" s="3" t="s">
        <v>18</v>
      </c>
      <c r="C369" s="3"/>
      <c r="D369" s="3"/>
      <c r="E369" s="3"/>
      <c r="F369" s="3"/>
      <c r="G369" s="27">
        <v>0</v>
      </c>
      <c r="H369" s="27"/>
      <c r="I369" s="27"/>
      <c r="J369" s="27"/>
      <c r="K369" s="27"/>
      <c r="L369" s="27"/>
      <c r="M369" s="27"/>
      <c r="N369" s="27"/>
      <c r="O369" s="3"/>
      <c r="P369" s="3"/>
      <c r="Q369" s="4"/>
      <c r="R369" s="3"/>
      <c r="S369" s="3"/>
      <c r="T369" s="3"/>
      <c r="U369" s="3"/>
      <c r="V369" s="3"/>
      <c r="W369" s="3"/>
      <c r="X369" s="3"/>
      <c r="Y369" s="3"/>
      <c r="Z369" s="3"/>
      <c r="AA369" s="11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9"/>
      <c r="AS369" s="11"/>
      <c r="AT369" s="5"/>
    </row>
    <row r="370" spans="1:46" ht="18" customHeight="1">
      <c r="A370" s="4"/>
      <c r="B370" s="3" t="s">
        <v>19</v>
      </c>
      <c r="C370" s="3"/>
      <c r="D370" s="3"/>
      <c r="E370" s="3"/>
      <c r="F370" s="3"/>
      <c r="G370" s="27">
        <f>ROUND(G365+2*G366*(G364-(G367+G368)),2)</f>
        <v>6.25</v>
      </c>
      <c r="H370" s="27"/>
      <c r="I370" s="27"/>
      <c r="J370" s="27"/>
      <c r="K370" s="27"/>
      <c r="L370" s="27"/>
      <c r="M370" s="27"/>
      <c r="N370" s="27"/>
      <c r="O370" s="3"/>
      <c r="P370" s="3"/>
      <c r="Q370" s="4"/>
      <c r="R370" s="3"/>
      <c r="S370" s="3"/>
      <c r="T370" s="3"/>
      <c r="U370" s="3"/>
      <c r="V370" s="3"/>
      <c r="W370" s="3"/>
      <c r="X370" s="3"/>
      <c r="Y370" s="3"/>
      <c r="Z370" s="3"/>
      <c r="AA370" s="11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9"/>
      <c r="AS370" s="11"/>
      <c r="AT370" s="5"/>
    </row>
    <row r="371" spans="1:46" ht="18" customHeight="1">
      <c r="A371" s="4"/>
      <c r="B371" s="3" t="s">
        <v>20</v>
      </c>
      <c r="C371" s="3"/>
      <c r="D371" s="3"/>
      <c r="E371" s="3"/>
      <c r="F371" s="3"/>
      <c r="G371" s="27">
        <v>0.28</v>
      </c>
      <c r="H371" s="27"/>
      <c r="I371" s="27"/>
      <c r="J371" s="27"/>
      <c r="K371" s="27"/>
      <c r="L371" s="27"/>
      <c r="M371" s="27"/>
      <c r="N371" s="27"/>
      <c r="O371" s="3"/>
      <c r="P371" s="3"/>
      <c r="Q371" s="4"/>
      <c r="R371" s="3"/>
      <c r="S371" s="3"/>
      <c r="T371" s="3"/>
      <c r="U371" s="3"/>
      <c r="V371" s="3"/>
      <c r="W371" s="3"/>
      <c r="X371" s="3"/>
      <c r="Y371" s="3"/>
      <c r="Z371" s="3"/>
      <c r="AA371" s="11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9"/>
      <c r="AS371" s="11"/>
      <c r="AT371" s="5"/>
    </row>
    <row r="372" spans="1:46" ht="18" customHeight="1">
      <c r="A372" s="4"/>
      <c r="B372" s="3" t="s">
        <v>21</v>
      </c>
      <c r="C372" s="3"/>
      <c r="D372" s="3"/>
      <c r="E372" s="3"/>
      <c r="F372" s="3"/>
      <c r="G372" s="27">
        <v>0.1</v>
      </c>
      <c r="H372" s="27"/>
      <c r="I372" s="27"/>
      <c r="J372" s="27"/>
      <c r="K372" s="27"/>
      <c r="L372" s="27"/>
      <c r="M372" s="27"/>
      <c r="N372" s="27"/>
      <c r="O372" s="3"/>
      <c r="P372" s="3"/>
      <c r="Q372" s="4"/>
      <c r="R372" s="3"/>
      <c r="S372" s="3"/>
      <c r="T372" s="3"/>
      <c r="U372" s="3"/>
      <c r="V372" s="3"/>
      <c r="W372" s="3"/>
      <c r="X372" s="3"/>
      <c r="Y372" s="3"/>
      <c r="Z372" s="3"/>
      <c r="AA372" s="11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9"/>
      <c r="AS372" s="11"/>
      <c r="AT372" s="5"/>
    </row>
    <row r="373" spans="1:46" ht="18" customHeight="1">
      <c r="A373" s="4"/>
      <c r="B373" s="3" t="s">
        <v>22</v>
      </c>
      <c r="C373" s="3"/>
      <c r="D373" s="3"/>
      <c r="E373" s="3"/>
      <c r="F373" s="3"/>
      <c r="G373" s="27">
        <v>0.1</v>
      </c>
      <c r="H373" s="27"/>
      <c r="I373" s="27"/>
      <c r="J373" s="27"/>
      <c r="K373" s="27"/>
      <c r="L373" s="27"/>
      <c r="M373" s="27"/>
      <c r="N373" s="27"/>
      <c r="O373" s="3"/>
      <c r="P373" s="3"/>
      <c r="Q373" s="4"/>
      <c r="R373" s="3"/>
      <c r="S373" s="3"/>
      <c r="T373" s="3"/>
      <c r="U373" s="3"/>
      <c r="V373" s="3"/>
      <c r="W373" s="3"/>
      <c r="X373" s="3"/>
      <c r="Y373" s="3"/>
      <c r="Z373" s="3"/>
      <c r="AA373" s="11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9"/>
      <c r="AS373" s="11"/>
      <c r="AT373" s="5"/>
    </row>
    <row r="374" spans="1:46" ht="18" customHeight="1">
      <c r="A374" s="4"/>
      <c r="B374" s="3" t="s">
        <v>23</v>
      </c>
      <c r="C374" s="3"/>
      <c r="D374" s="3"/>
      <c r="E374" s="3"/>
      <c r="F374" s="3"/>
      <c r="G374" s="27">
        <v>0</v>
      </c>
      <c r="H374" s="27"/>
      <c r="I374" s="27"/>
      <c r="J374" s="27"/>
      <c r="K374" s="27"/>
      <c r="L374" s="27"/>
      <c r="M374" s="27"/>
      <c r="N374" s="27"/>
      <c r="O374" s="3"/>
      <c r="P374" s="3"/>
      <c r="Q374" s="4"/>
      <c r="R374" s="3"/>
      <c r="S374" s="3"/>
      <c r="T374" s="3"/>
      <c r="U374" s="3"/>
      <c r="V374" s="3"/>
      <c r="W374" s="3"/>
      <c r="X374" s="3"/>
      <c r="Y374" s="3"/>
      <c r="Z374" s="3"/>
      <c r="AA374" s="11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9"/>
      <c r="AS374" s="11"/>
      <c r="AT374" s="5"/>
    </row>
    <row r="375" spans="1:46" ht="18" customHeight="1">
      <c r="A375" s="4"/>
      <c r="B375" s="3" t="s">
        <v>24</v>
      </c>
      <c r="C375" s="3"/>
      <c r="D375" s="3"/>
      <c r="E375" s="3"/>
      <c r="F375" s="3"/>
      <c r="G375" s="27">
        <f>ROUND(G365+2*G366*G374,2)</f>
        <v>0.85</v>
      </c>
      <c r="H375" s="27"/>
      <c r="I375" s="27"/>
      <c r="J375" s="27"/>
      <c r="K375" s="27"/>
      <c r="L375" s="27"/>
      <c r="M375" s="27"/>
      <c r="N375" s="27"/>
      <c r="O375" s="3"/>
      <c r="P375" s="3"/>
      <c r="Q375" s="4"/>
      <c r="R375" s="3"/>
      <c r="S375" s="3"/>
      <c r="T375" s="3"/>
      <c r="U375" s="3"/>
      <c r="V375" s="3"/>
      <c r="W375" s="3"/>
      <c r="X375" s="3"/>
      <c r="Y375" s="3"/>
      <c r="Z375" s="3"/>
      <c r="AA375" s="11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9"/>
      <c r="AS375" s="11"/>
      <c r="AT375" s="5"/>
    </row>
    <row r="376" spans="1:46" ht="18" customHeight="1">
      <c r="A376" s="4"/>
      <c r="B376" s="3" t="s">
        <v>25</v>
      </c>
      <c r="C376" s="3"/>
      <c r="D376" s="3"/>
      <c r="E376" s="3"/>
      <c r="F376" s="3"/>
      <c r="G376" s="27">
        <f>ROUND(G372+G360/2,2)</f>
        <v>0.25</v>
      </c>
      <c r="H376" s="27"/>
      <c r="I376" s="27"/>
      <c r="J376" s="27"/>
      <c r="K376" s="27"/>
      <c r="L376" s="27"/>
      <c r="M376" s="27"/>
      <c r="N376" s="27"/>
      <c r="O376" s="3"/>
      <c r="P376" s="3"/>
      <c r="Q376" s="4"/>
      <c r="R376" s="3"/>
      <c r="S376" s="3"/>
      <c r="T376" s="3"/>
      <c r="U376" s="3"/>
      <c r="V376" s="3"/>
      <c r="W376" s="3"/>
      <c r="X376" s="3"/>
      <c r="Y376" s="3"/>
      <c r="Z376" s="3"/>
      <c r="AA376" s="11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9"/>
      <c r="AS376" s="11"/>
      <c r="AT376" s="5"/>
    </row>
    <row r="377" spans="1:46" ht="18" customHeight="1">
      <c r="A377" s="4"/>
      <c r="B377" s="3" t="s">
        <v>26</v>
      </c>
      <c r="C377" s="3"/>
      <c r="D377" s="3"/>
      <c r="E377" s="3"/>
      <c r="F377" s="3"/>
      <c r="G377" s="27">
        <f>ROUND(G375+2*G366*G376,2)</f>
        <v>1</v>
      </c>
      <c r="H377" s="27"/>
      <c r="I377" s="27"/>
      <c r="J377" s="27"/>
      <c r="K377" s="27"/>
      <c r="L377" s="27"/>
      <c r="M377" s="27"/>
      <c r="N377" s="27"/>
      <c r="O377" s="3"/>
      <c r="P377" s="3"/>
      <c r="Q377" s="4"/>
      <c r="R377" s="3"/>
      <c r="S377" s="3"/>
      <c r="T377" s="3"/>
      <c r="U377" s="3"/>
      <c r="V377" s="3"/>
      <c r="W377" s="3"/>
      <c r="X377" s="3"/>
      <c r="Y377" s="3"/>
      <c r="Z377" s="3"/>
      <c r="AA377" s="11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9"/>
      <c r="AS377" s="11"/>
      <c r="AT377" s="5"/>
    </row>
    <row r="378" spans="1:46" ht="18" customHeight="1">
      <c r="A378" s="4"/>
      <c r="B378" s="3" t="s">
        <v>27</v>
      </c>
      <c r="C378" s="3"/>
      <c r="D378" s="3"/>
      <c r="E378" s="3"/>
      <c r="F378" s="3"/>
      <c r="G378" s="27">
        <f>ROUND(G373+G360/2,2)</f>
        <v>0.25</v>
      </c>
      <c r="H378" s="27"/>
      <c r="I378" s="27"/>
      <c r="J378" s="27"/>
      <c r="K378" s="27"/>
      <c r="L378" s="27"/>
      <c r="M378" s="27"/>
      <c r="N378" s="27"/>
      <c r="O378" s="3"/>
      <c r="P378" s="3"/>
      <c r="Q378" s="4"/>
      <c r="R378" s="3"/>
      <c r="S378" s="3"/>
      <c r="T378" s="3"/>
      <c r="U378" s="3"/>
      <c r="V378" s="3"/>
      <c r="W378" s="3"/>
      <c r="X378" s="3"/>
      <c r="Y378" s="3"/>
      <c r="Z378" s="3"/>
      <c r="AA378" s="11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9"/>
      <c r="AS378" s="11"/>
      <c r="AT378" s="5"/>
    </row>
    <row r="379" spans="1:46" ht="18" customHeight="1">
      <c r="A379" s="4"/>
      <c r="B379" s="3" t="s">
        <v>28</v>
      </c>
      <c r="C379" s="3"/>
      <c r="D379" s="3"/>
      <c r="E379" s="3"/>
      <c r="F379" s="3"/>
      <c r="G379" s="27">
        <f>ROUND(G377+2*G366*G378,2)</f>
        <v>1.15</v>
      </c>
      <c r="H379" s="27"/>
      <c r="I379" s="27"/>
      <c r="J379" s="27"/>
      <c r="K379" s="27"/>
      <c r="L379" s="27"/>
      <c r="M379" s="27"/>
      <c r="N379" s="27"/>
      <c r="O379" s="3"/>
      <c r="P379" s="3"/>
      <c r="Q379" s="4"/>
      <c r="R379" s="3"/>
      <c r="S379" s="3"/>
      <c r="T379" s="3"/>
      <c r="U379" s="3"/>
      <c r="V379" s="3"/>
      <c r="W379" s="3"/>
      <c r="X379" s="3"/>
      <c r="Y379" s="3"/>
      <c r="Z379" s="3"/>
      <c r="AA379" s="11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9"/>
      <c r="AS379" s="11"/>
      <c r="AT379" s="5"/>
    </row>
    <row r="380" spans="1:46" ht="18" customHeight="1">
      <c r="A380" s="4"/>
      <c r="B380" s="3" t="s">
        <v>29</v>
      </c>
      <c r="C380" s="3"/>
      <c r="D380" s="3"/>
      <c r="E380" s="3"/>
      <c r="F380" s="3"/>
      <c r="G380" s="27">
        <f>G364-G376-G367-G368-G369</f>
        <v>8.75</v>
      </c>
      <c r="H380" s="27"/>
      <c r="I380" s="27"/>
      <c r="J380" s="27"/>
      <c r="K380" s="27"/>
      <c r="L380" s="27"/>
      <c r="M380" s="27"/>
      <c r="N380" s="27"/>
      <c r="O380" s="3"/>
      <c r="P380" s="3"/>
      <c r="Q380" s="4"/>
      <c r="R380" s="3"/>
      <c r="S380" s="3"/>
      <c r="T380" s="3"/>
      <c r="U380" s="3"/>
      <c r="V380" s="3"/>
      <c r="W380" s="3"/>
      <c r="X380" s="3"/>
      <c r="Y380" s="3"/>
      <c r="Z380" s="3"/>
      <c r="AA380" s="11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9"/>
      <c r="AS380" s="11"/>
      <c r="AT380" s="5"/>
    </row>
    <row r="381" spans="1:46" ht="18" customHeight="1">
      <c r="A381" s="4"/>
      <c r="B381" s="3" t="s">
        <v>30</v>
      </c>
      <c r="C381" s="3"/>
      <c r="D381" s="3"/>
      <c r="E381" s="3"/>
      <c r="F381" s="3"/>
      <c r="G381" s="27">
        <f>ROUND(G377+2*G366*G380,2)</f>
        <v>6.25</v>
      </c>
      <c r="H381" s="27"/>
      <c r="I381" s="27"/>
      <c r="J381" s="27"/>
      <c r="K381" s="27"/>
      <c r="L381" s="27"/>
      <c r="M381" s="27"/>
      <c r="N381" s="27"/>
      <c r="O381" s="3"/>
      <c r="P381" s="3"/>
      <c r="Q381" s="4"/>
      <c r="R381" s="3"/>
      <c r="S381" s="3"/>
      <c r="T381" s="3"/>
      <c r="U381" s="3"/>
      <c r="V381" s="3"/>
      <c r="W381" s="3"/>
      <c r="X381" s="3"/>
      <c r="Y381" s="3"/>
      <c r="Z381" s="3"/>
      <c r="AA381" s="11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9"/>
      <c r="AS381" s="11"/>
      <c r="AT381" s="5"/>
    </row>
    <row r="382" spans="1:46" ht="18" customHeight="1">
      <c r="A382" s="4"/>
      <c r="B382" s="3" t="s">
        <v>31</v>
      </c>
      <c r="C382" s="3"/>
      <c r="D382" s="3"/>
      <c r="E382" s="3"/>
      <c r="F382" s="3"/>
      <c r="G382" s="27">
        <f>G364-G360-G372</f>
        <v>8.610000000000001</v>
      </c>
      <c r="H382" s="27"/>
      <c r="I382" s="27"/>
      <c r="J382" s="27"/>
      <c r="K382" s="27"/>
      <c r="L382" s="27"/>
      <c r="M382" s="27"/>
      <c r="N382" s="27"/>
      <c r="O382" s="3"/>
      <c r="P382" s="3"/>
      <c r="Q382" s="4"/>
      <c r="R382" s="3"/>
      <c r="S382" s="3"/>
      <c r="T382" s="3"/>
      <c r="U382" s="3"/>
      <c r="V382" s="3"/>
      <c r="W382" s="3"/>
      <c r="X382" s="3"/>
      <c r="Y382" s="3"/>
      <c r="Z382" s="3"/>
      <c r="AA382" s="11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9"/>
      <c r="AS382" s="11"/>
      <c r="AT382" s="5"/>
    </row>
    <row r="383" spans="1:46" ht="18" customHeight="1">
      <c r="A383" s="4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4"/>
      <c r="R383" s="3"/>
      <c r="S383" s="3"/>
      <c r="T383" s="3"/>
      <c r="U383" s="3"/>
      <c r="V383" s="3"/>
      <c r="W383" s="3"/>
      <c r="X383" s="3"/>
      <c r="Y383" s="3"/>
      <c r="Z383" s="3"/>
      <c r="AA383" s="11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9"/>
      <c r="AS383" s="11"/>
      <c r="AT383" s="5"/>
    </row>
    <row r="384" spans="1:46" ht="18" customHeight="1">
      <c r="A384" s="4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4"/>
      <c r="R384" s="3"/>
      <c r="S384" s="3"/>
      <c r="T384" s="3"/>
      <c r="U384" s="3"/>
      <c r="V384" s="3"/>
      <c r="W384" s="3"/>
      <c r="X384" s="3"/>
      <c r="Y384" s="3"/>
      <c r="Z384" s="3"/>
      <c r="AA384" s="11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9"/>
      <c r="AS384" s="11"/>
      <c r="AT384" s="5"/>
    </row>
    <row r="385" spans="1:46" ht="18" customHeight="1">
      <c r="A385" s="4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4"/>
      <c r="R385" s="3"/>
      <c r="S385" s="3"/>
      <c r="T385" s="3"/>
      <c r="U385" s="3"/>
      <c r="V385" s="3"/>
      <c r="W385" s="3"/>
      <c r="X385" s="3"/>
      <c r="Y385" s="3"/>
      <c r="Z385" s="3"/>
      <c r="AA385" s="11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9"/>
      <c r="AS385" s="11"/>
      <c r="AT385" s="5"/>
    </row>
    <row r="386" spans="1:46" ht="18" customHeight="1">
      <c r="A386" s="4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4"/>
      <c r="R386" s="3"/>
      <c r="S386" s="3"/>
      <c r="T386" s="3"/>
      <c r="U386" s="3"/>
      <c r="V386" s="3"/>
      <c r="W386" s="3"/>
      <c r="X386" s="3"/>
      <c r="Y386" s="3"/>
      <c r="Z386" s="3"/>
      <c r="AA386" s="11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9"/>
      <c r="AS386" s="11"/>
      <c r="AT386" s="5"/>
    </row>
    <row r="387" spans="1:46" ht="18" customHeight="1">
      <c r="A387" s="4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4"/>
      <c r="R387" s="3"/>
      <c r="S387" s="3"/>
      <c r="T387" s="3"/>
      <c r="U387" s="3"/>
      <c r="V387" s="3"/>
      <c r="W387" s="3"/>
      <c r="X387" s="3"/>
      <c r="Y387" s="3"/>
      <c r="Z387" s="3"/>
      <c r="AA387" s="11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9"/>
      <c r="AS387" s="11"/>
      <c r="AT387" s="5"/>
    </row>
    <row r="388" spans="1:46" ht="18" customHeight="1">
      <c r="A388" s="4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4"/>
      <c r="R388" s="3"/>
      <c r="S388" s="3"/>
      <c r="T388" s="3"/>
      <c r="U388" s="3"/>
      <c r="V388" s="3"/>
      <c r="W388" s="3"/>
      <c r="X388" s="3"/>
      <c r="Y388" s="3"/>
      <c r="Z388" s="3"/>
      <c r="AA388" s="11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9"/>
      <c r="AS388" s="11"/>
      <c r="AT388" s="5"/>
    </row>
    <row r="389" spans="1:46" ht="18" customHeight="1">
      <c r="A389" s="4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4"/>
      <c r="R389" s="3"/>
      <c r="S389" s="3"/>
      <c r="T389" s="3"/>
      <c r="U389" s="3"/>
      <c r="V389" s="3"/>
      <c r="W389" s="3"/>
      <c r="X389" s="3"/>
      <c r="Y389" s="3"/>
      <c r="Z389" s="3"/>
      <c r="AA389" s="11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9"/>
      <c r="AS389" s="11"/>
      <c r="AT389" s="5"/>
    </row>
    <row r="390" spans="1:46" ht="18" customHeight="1">
      <c r="A390" s="4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4"/>
      <c r="R390" s="3"/>
      <c r="S390" s="3"/>
      <c r="T390" s="3"/>
      <c r="U390" s="3"/>
      <c r="V390" s="3"/>
      <c r="W390" s="3"/>
      <c r="X390" s="3"/>
      <c r="Y390" s="3"/>
      <c r="Z390" s="3"/>
      <c r="AA390" s="11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9"/>
      <c r="AS390" s="11"/>
      <c r="AT390" s="5"/>
    </row>
    <row r="391" spans="1:46" ht="18" customHeight="1">
      <c r="A391" s="4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4"/>
      <c r="R391" s="3"/>
      <c r="S391" s="3"/>
      <c r="T391" s="3"/>
      <c r="U391" s="3"/>
      <c r="V391" s="3"/>
      <c r="W391" s="3"/>
      <c r="X391" s="3"/>
      <c r="Y391" s="3"/>
      <c r="Z391" s="3"/>
      <c r="AA391" s="11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9"/>
      <c r="AS391" s="11"/>
      <c r="AT391" s="5"/>
    </row>
    <row r="392" spans="1:46" ht="18" customHeight="1">
      <c r="A392" s="4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4"/>
      <c r="R392" s="3"/>
      <c r="S392" s="3"/>
      <c r="T392" s="3"/>
      <c r="U392" s="3"/>
      <c r="V392" s="3"/>
      <c r="W392" s="3"/>
      <c r="X392" s="3"/>
      <c r="Y392" s="3"/>
      <c r="Z392" s="3"/>
      <c r="AA392" s="11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9"/>
      <c r="AS392" s="11"/>
      <c r="AT392" s="5"/>
    </row>
    <row r="393" spans="1:46" ht="18" customHeight="1">
      <c r="A393" s="4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4"/>
      <c r="R393" s="3"/>
      <c r="S393" s="3"/>
      <c r="T393" s="3"/>
      <c r="U393" s="3"/>
      <c r="V393" s="3"/>
      <c r="W393" s="3"/>
      <c r="X393" s="3"/>
      <c r="Y393" s="3"/>
      <c r="Z393" s="3"/>
      <c r="AA393" s="11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9"/>
      <c r="AS393" s="11"/>
      <c r="AT393" s="5"/>
    </row>
    <row r="394" spans="1:46" ht="18" customHeight="1">
      <c r="A394" s="4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4"/>
      <c r="R394" s="3"/>
      <c r="S394" s="3"/>
      <c r="T394" s="3"/>
      <c r="U394" s="3"/>
      <c r="V394" s="3"/>
      <c r="W394" s="3"/>
      <c r="X394" s="3"/>
      <c r="Y394" s="3"/>
      <c r="Z394" s="3"/>
      <c r="AA394" s="11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9"/>
      <c r="AS394" s="11"/>
      <c r="AT394" s="5"/>
    </row>
    <row r="395" spans="1:46" ht="18" customHeight="1">
      <c r="A395" s="4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4"/>
      <c r="R395" s="3"/>
      <c r="S395" s="3"/>
      <c r="T395" s="3"/>
      <c r="U395" s="3"/>
      <c r="V395" s="3"/>
      <c r="W395" s="3"/>
      <c r="X395" s="3"/>
      <c r="Y395" s="3"/>
      <c r="Z395" s="3"/>
      <c r="AA395" s="11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9"/>
      <c r="AS395" s="11"/>
      <c r="AT395" s="5"/>
    </row>
    <row r="396" spans="1:46" ht="18" customHeight="1">
      <c r="A396" s="6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6"/>
      <c r="R396" s="7"/>
      <c r="S396" s="7"/>
      <c r="T396" s="7"/>
      <c r="U396" s="7"/>
      <c r="V396" s="7"/>
      <c r="W396" s="7"/>
      <c r="X396" s="7"/>
      <c r="Y396" s="7"/>
      <c r="Z396" s="7"/>
      <c r="AA396" s="12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10"/>
      <c r="AS396" s="12"/>
      <c r="AT396" s="8"/>
    </row>
    <row r="397" spans="1:46" ht="18" customHeight="1">
      <c r="A397" s="2" t="s">
        <v>0</v>
      </c>
      <c r="B397" s="1"/>
      <c r="C397" s="1"/>
      <c r="D397" s="1"/>
      <c r="E397" s="1" t="s">
        <v>67</v>
      </c>
      <c r="F397" s="1"/>
      <c r="G397" s="1"/>
      <c r="H397" s="1"/>
      <c r="I397" s="1"/>
      <c r="J397" s="1"/>
      <c r="K397" s="1"/>
      <c r="L397" s="1"/>
      <c r="M397" s="1"/>
      <c r="N397" s="1"/>
      <c r="O397" s="1" t="s">
        <v>2</v>
      </c>
      <c r="P397" s="1" t="str">
        <f>ROUND(40.846206,2)&amp;"m"</f>
        <v>40.85m</v>
      </c>
      <c r="Q397" s="1" t="s">
        <v>3</v>
      </c>
      <c r="R397" s="1"/>
      <c r="S397" s="1"/>
      <c r="T397" s="1"/>
      <c r="U397" s="1"/>
      <c r="V397" s="1"/>
      <c r="W397" s="1"/>
      <c r="X397" s="1"/>
      <c r="Y397" s="1"/>
      <c r="Z397" s="1"/>
      <c r="AA397" s="1" t="s">
        <v>4</v>
      </c>
      <c r="AB397" s="1"/>
      <c r="AC397" s="1"/>
      <c r="AD397" s="1" t="str">
        <f>ROUND(0,2)&amp;"m ~ "&amp;ROUND(40.846206,2)&amp;"m"</f>
        <v>0m ~ 40.85m</v>
      </c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</row>
    <row r="398" spans="1:46" ht="18" customHeight="1">
      <c r="A398" s="13" t="s">
        <v>68</v>
      </c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 t="str">
        <f>"平均土被り="&amp;G448&amp;"M"</f>
        <v>平均土被り=9.61M</v>
      </c>
      <c r="N398" s="14"/>
      <c r="O398" s="14"/>
      <c r="P398" s="28" t="str">
        <f>"L="&amp;G429&amp;"M"</f>
        <v>L=40.85M</v>
      </c>
      <c r="Q398" s="15" t="s">
        <v>5</v>
      </c>
      <c r="R398" s="16"/>
      <c r="S398" s="16"/>
      <c r="T398" s="16"/>
      <c r="U398" s="16"/>
      <c r="V398" s="16"/>
      <c r="W398" s="16"/>
      <c r="X398" s="16"/>
      <c r="Y398" s="16"/>
      <c r="Z398" s="16"/>
      <c r="AA398" s="17" t="s">
        <v>6</v>
      </c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8"/>
      <c r="AS398" s="17" t="s">
        <v>7</v>
      </c>
      <c r="AT398" s="19"/>
    </row>
    <row r="399" spans="1:46" ht="18" customHeight="1">
      <c r="A399" s="20"/>
      <c r="B399" s="21"/>
      <c r="C399" s="21" t="str">
        <f>"H="&amp;G430&amp;"m,D"&amp;G425*1000&amp;"mm,人力,非舗装"</f>
        <v>H=10m,D250mm,人力,非舗装</v>
      </c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9"/>
      <c r="Q399" s="22"/>
      <c r="R399" s="23"/>
      <c r="S399" s="23"/>
      <c r="T399" s="23"/>
      <c r="U399" s="23"/>
      <c r="V399" s="23"/>
      <c r="W399" s="23"/>
      <c r="X399" s="23"/>
      <c r="Y399" s="23"/>
      <c r="Z399" s="23"/>
      <c r="AA399" s="24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5"/>
      <c r="AS399" s="24"/>
      <c r="AT399" s="26"/>
    </row>
    <row r="400" spans="1:46" ht="18" customHeight="1">
      <c r="A400" s="4" t="s">
        <v>33</v>
      </c>
      <c r="B400" s="3"/>
      <c r="C400" s="3"/>
      <c r="D400" s="3"/>
      <c r="E400" s="3"/>
      <c r="F400" s="3" t="str">
        <f>"= 平均土被り＋管径+T2 = "&amp;J430&amp;"M"</f>
        <v>= 平均土被り＋管径+T2 = 9.74M</v>
      </c>
      <c r="G400" s="3"/>
      <c r="H400" s="3"/>
      <c r="I400" s="3"/>
      <c r="J400" s="3"/>
      <c r="K400" s="3"/>
      <c r="L400" s="3"/>
      <c r="M400" s="3"/>
      <c r="N400" s="3"/>
      <c r="O400" s="3" t="str">
        <f>"=&gt; "&amp;G430</f>
        <v>=&gt; 10</v>
      </c>
      <c r="P400" s="3"/>
      <c r="Q400" s="30" t="s">
        <v>34</v>
      </c>
      <c r="R400" s="31"/>
      <c r="S400" s="31"/>
      <c r="T400" s="31"/>
      <c r="U400" s="31"/>
      <c r="V400" s="31"/>
      <c r="W400" s="31"/>
      <c r="X400" s="31"/>
      <c r="Y400" s="31"/>
      <c r="Z400" s="31"/>
      <c r="AA400" s="32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  <c r="AO400" s="31"/>
      <c r="AP400" s="31"/>
      <c r="AQ400" s="31"/>
      <c r="AR400" s="33"/>
      <c r="AS400" s="32"/>
      <c r="AT400" s="34"/>
    </row>
    <row r="401" spans="1:46" ht="18" customHeight="1">
      <c r="A401" s="4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4" t="s">
        <v>35</v>
      </c>
      <c r="R401" s="3"/>
      <c r="S401" s="3"/>
      <c r="T401" s="3"/>
      <c r="U401" s="3"/>
      <c r="V401" s="3"/>
      <c r="W401" s="3"/>
      <c r="X401" s="3"/>
      <c r="Y401" s="3"/>
      <c r="Z401" s="3"/>
      <c r="AA401" s="11" t="str">
        <f>"( "&amp;G436&amp;" + "&amp;G431&amp;" ) x 0.5 x "&amp;G430-G433-G434&amp;" x "&amp;G429&amp;"m"</f>
        <v>( 6.85 + 0.85 ) x 0.5 x 10 x 40.85m</v>
      </c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9"/>
      <c r="AS401" s="11"/>
      <c r="AT401" s="5"/>
    </row>
    <row r="402" spans="1:46" ht="18" customHeight="1">
      <c r="A402" s="4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5"/>
      <c r="R402" s="36"/>
      <c r="S402" s="36"/>
      <c r="T402" s="36"/>
      <c r="U402" s="36"/>
      <c r="V402" s="36"/>
      <c r="W402" s="36"/>
      <c r="X402" s="36"/>
      <c r="Y402" s="36"/>
      <c r="Z402" s="36"/>
      <c r="AA402" s="37"/>
      <c r="AB402" s="36"/>
      <c r="AC402" s="36"/>
      <c r="AD402" s="36"/>
      <c r="AE402" s="36"/>
      <c r="AF402" s="36"/>
      <c r="AG402" s="36"/>
      <c r="AH402" s="36"/>
      <c r="AI402" s="36"/>
      <c r="AJ402" s="36"/>
      <c r="AK402" s="36"/>
      <c r="AL402" s="36"/>
      <c r="AM402" s="36"/>
      <c r="AN402" s="36"/>
      <c r="AO402" s="36"/>
      <c r="AP402" s="36"/>
      <c r="AQ402" s="36"/>
      <c r="AR402" s="38" t="s">
        <v>36</v>
      </c>
      <c r="AS402" s="37">
        <f>ROUND((G436+G431)*0.5*(G430-G433-G434)*G429,2)</f>
        <v>1572.73</v>
      </c>
      <c r="AT402" s="39" t="s">
        <v>37</v>
      </c>
    </row>
    <row r="403" spans="1:46" ht="18" customHeight="1">
      <c r="A403" s="4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4" t="s">
        <v>38</v>
      </c>
      <c r="R403" s="3"/>
      <c r="S403" s="3"/>
      <c r="T403" s="3"/>
      <c r="U403" s="3"/>
      <c r="V403" s="3"/>
      <c r="W403" s="3"/>
      <c r="X403" s="3"/>
      <c r="Y403" s="3"/>
      <c r="Z403" s="3"/>
      <c r="AA403" s="11" t="s">
        <v>39</v>
      </c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9"/>
      <c r="AS403" s="11"/>
      <c r="AT403" s="5"/>
    </row>
    <row r="404" spans="1:46" ht="18" customHeight="1">
      <c r="A404" s="4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4"/>
      <c r="R404" s="3"/>
      <c r="S404" s="3"/>
      <c r="T404" s="3"/>
      <c r="U404" s="3"/>
      <c r="V404" s="3"/>
      <c r="W404" s="3"/>
      <c r="X404" s="3"/>
      <c r="Y404" s="3"/>
      <c r="Z404" s="3"/>
      <c r="AA404" s="11" t="str">
        <f>"("&amp;G447&amp;"+"&amp;G445&amp;") x 0.5 x "&amp;G446-G444&amp;" x "&amp;G429&amp;"m"</f>
        <v>(6.85+1.15) x 0.5 x 9.5 x 40.85m</v>
      </c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9" t="s">
        <v>36</v>
      </c>
      <c r="AS404" s="11">
        <f>ROUND((G447+G445)*0.5*(G446-G444)*G429,2)</f>
        <v>1552.3</v>
      </c>
      <c r="AT404" s="5" t="s">
        <v>37</v>
      </c>
    </row>
    <row r="405" spans="1:46" ht="18" customHeight="1">
      <c r="A405" s="4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4"/>
      <c r="R405" s="3"/>
      <c r="S405" s="3"/>
      <c r="T405" s="3"/>
      <c r="U405" s="3"/>
      <c r="V405" s="3"/>
      <c r="W405" s="3"/>
      <c r="X405" s="3"/>
      <c r="Y405" s="3"/>
      <c r="Z405" s="3"/>
      <c r="AA405" s="11" t="s">
        <v>40</v>
      </c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9"/>
      <c r="AS405" s="11"/>
      <c r="AT405" s="5"/>
    </row>
    <row r="406" spans="1:46" ht="18" customHeight="1">
      <c r="A406" s="4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4"/>
      <c r="R406" s="3"/>
      <c r="S406" s="3"/>
      <c r="T406" s="3"/>
      <c r="U406" s="3"/>
      <c r="V406" s="3"/>
      <c r="W406" s="3"/>
      <c r="X406" s="3"/>
      <c r="Y406" s="3"/>
      <c r="Z406" s="3"/>
      <c r="AA406" s="11" t="str">
        <f>"(("&amp;G445&amp;"+"&amp;G443&amp;")x0.5x"&amp;G444&amp;" - (PI/4x"&amp;G426&amp;"^2/2)) x "&amp;G429&amp;"m"</f>
        <v>((1.15+1)x0.5x0.25 - (PI/4x0.29^2/2)) x 40.85m</v>
      </c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9" t="s">
        <v>36</v>
      </c>
      <c r="AS406" s="11">
        <f>ROUND(((G445+G443)*0.5*G444-(PI()/4*G426^2/2))*G429,2)</f>
        <v>9.63</v>
      </c>
      <c r="AT406" s="5" t="s">
        <v>37</v>
      </c>
    </row>
    <row r="407" spans="1:46" ht="18" customHeight="1">
      <c r="A407" s="4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5"/>
      <c r="R407" s="36"/>
      <c r="S407" s="36"/>
      <c r="T407" s="36"/>
      <c r="U407" s="36"/>
      <c r="V407" s="36"/>
      <c r="W407" s="36"/>
      <c r="X407" s="36"/>
      <c r="Y407" s="36"/>
      <c r="Z407" s="36"/>
      <c r="AA407" s="37"/>
      <c r="AB407" s="36"/>
      <c r="AC407" s="36"/>
      <c r="AD407" s="36"/>
      <c r="AE407" s="36"/>
      <c r="AF407" s="36"/>
      <c r="AG407" s="36"/>
      <c r="AH407" s="36"/>
      <c r="AI407" s="36"/>
      <c r="AJ407" s="36"/>
      <c r="AK407" s="36"/>
      <c r="AL407" s="36"/>
      <c r="AM407" s="36"/>
      <c r="AN407" s="36"/>
      <c r="AO407" s="36"/>
      <c r="AP407" s="36"/>
      <c r="AQ407" s="36"/>
      <c r="AR407" s="38" t="s">
        <v>36</v>
      </c>
      <c r="AS407" s="37">
        <f>AS404+AS406</f>
        <v>1561.93</v>
      </c>
      <c r="AT407" s="39" t="s">
        <v>37</v>
      </c>
    </row>
    <row r="408" spans="1:46" ht="18" customHeight="1">
      <c r="A408" s="4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4" t="s">
        <v>41</v>
      </c>
      <c r="R408" s="3"/>
      <c r="S408" s="3"/>
      <c r="T408" s="3"/>
      <c r="U408" s="3"/>
      <c r="V408" s="3"/>
      <c r="W408" s="3"/>
      <c r="X408" s="3"/>
      <c r="Y408" s="3"/>
      <c r="Z408" s="3"/>
      <c r="AA408" s="11" t="s">
        <v>42</v>
      </c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9" t="s">
        <v>36</v>
      </c>
      <c r="AS408" s="11">
        <f>AS402</f>
        <v>1572.73</v>
      </c>
      <c r="AT408" s="5" t="s">
        <v>37</v>
      </c>
    </row>
    <row r="409" spans="1:46" ht="18" customHeight="1">
      <c r="A409" s="4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5"/>
      <c r="R409" s="36"/>
      <c r="S409" s="36"/>
      <c r="T409" s="36"/>
      <c r="U409" s="36"/>
      <c r="V409" s="36"/>
      <c r="W409" s="36"/>
      <c r="X409" s="36"/>
      <c r="Y409" s="36"/>
      <c r="Z409" s="36"/>
      <c r="AA409" s="37" t="s">
        <v>43</v>
      </c>
      <c r="AB409" s="36"/>
      <c r="AC409" s="36"/>
      <c r="AD409" s="36"/>
      <c r="AE409" s="36"/>
      <c r="AF409" s="36"/>
      <c r="AG409" s="36"/>
      <c r="AH409" s="36"/>
      <c r="AI409" s="36"/>
      <c r="AJ409" s="36"/>
      <c r="AK409" s="36"/>
      <c r="AL409" s="36"/>
      <c r="AM409" s="36"/>
      <c r="AN409" s="36"/>
      <c r="AO409" s="36"/>
      <c r="AP409" s="36"/>
      <c r="AQ409" s="36"/>
      <c r="AR409" s="38" t="s">
        <v>36</v>
      </c>
      <c r="AS409" s="37">
        <f>AS407</f>
        <v>1561.93</v>
      </c>
      <c r="AT409" s="39" t="s">
        <v>37</v>
      </c>
    </row>
    <row r="410" spans="1:46" ht="18" customHeight="1">
      <c r="A410" s="4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4" t="s">
        <v>44</v>
      </c>
      <c r="R410" s="3"/>
      <c r="S410" s="3"/>
      <c r="T410" s="3"/>
      <c r="U410" s="3"/>
      <c r="V410" s="3"/>
      <c r="W410" s="3"/>
      <c r="X410" s="3"/>
      <c r="Y410" s="3"/>
      <c r="Z410" s="3"/>
      <c r="AA410" s="11" t="s">
        <v>45</v>
      </c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9"/>
      <c r="AS410" s="11"/>
      <c r="AT410" s="5"/>
    </row>
    <row r="411" spans="1:46" ht="18" customHeight="1">
      <c r="A411" s="4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5"/>
      <c r="R411" s="36"/>
      <c r="S411" s="36"/>
      <c r="T411" s="36"/>
      <c r="U411" s="36"/>
      <c r="V411" s="36"/>
      <c r="W411" s="36"/>
      <c r="X411" s="36"/>
      <c r="Y411" s="36"/>
      <c r="Z411" s="36"/>
      <c r="AA411" s="37" t="str">
        <f>"(("&amp;G441&amp;"+"&amp;G443&amp;") x 0.5 x "&amp;G442&amp;" - PI/4 x "&amp;G426&amp;"^2 / 2) x "&amp;G429&amp;"m"</f>
        <v>((0.85+1) x 0.5 x 0.25 - PI/4 x 0.29^2 / 2) x 40.85m</v>
      </c>
      <c r="AB411" s="36"/>
      <c r="AC411" s="36"/>
      <c r="AD411" s="36"/>
      <c r="AE411" s="36"/>
      <c r="AF411" s="36"/>
      <c r="AG411" s="36"/>
      <c r="AH411" s="36"/>
      <c r="AI411" s="36"/>
      <c r="AJ411" s="36"/>
      <c r="AK411" s="36"/>
      <c r="AL411" s="36"/>
      <c r="AM411" s="36"/>
      <c r="AN411" s="36"/>
      <c r="AO411" s="36"/>
      <c r="AP411" s="36"/>
      <c r="AQ411" s="36"/>
      <c r="AR411" s="38" t="s">
        <v>36</v>
      </c>
      <c r="AS411" s="37">
        <f>ROUND(((G441+G443)*0.5*G442-PI()/4*G426^2/2)*G429,2)</f>
        <v>8.1</v>
      </c>
      <c r="AT411" s="39" t="s">
        <v>37</v>
      </c>
    </row>
    <row r="412" spans="1:46" ht="18" customHeight="1">
      <c r="A412" s="4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40" t="s">
        <v>46</v>
      </c>
      <c r="R412" s="41"/>
      <c r="S412" s="41"/>
      <c r="T412" s="41"/>
      <c r="U412" s="41"/>
      <c r="V412" s="41"/>
      <c r="W412" s="41"/>
      <c r="X412" s="41"/>
      <c r="Y412" s="41"/>
      <c r="Z412" s="41"/>
      <c r="AA412" s="42"/>
      <c r="AB412" s="41"/>
      <c r="AC412" s="41"/>
      <c r="AD412" s="41"/>
      <c r="AE412" s="41"/>
      <c r="AF412" s="41"/>
      <c r="AG412" s="41"/>
      <c r="AH412" s="41"/>
      <c r="AI412" s="41"/>
      <c r="AJ412" s="41"/>
      <c r="AK412" s="41"/>
      <c r="AL412" s="41"/>
      <c r="AM412" s="41"/>
      <c r="AN412" s="41"/>
      <c r="AO412" s="41"/>
      <c r="AP412" s="41"/>
      <c r="AQ412" s="41"/>
      <c r="AR412" s="43"/>
      <c r="AS412" s="42"/>
      <c r="AT412" s="44"/>
    </row>
    <row r="413" spans="1:46" ht="18" customHeight="1">
      <c r="A413" s="4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4" t="s">
        <v>47</v>
      </c>
      <c r="R413" s="3"/>
      <c r="S413" s="3"/>
      <c r="T413" s="3"/>
      <c r="U413" s="3"/>
      <c r="V413" s="3"/>
      <c r="W413" s="3"/>
      <c r="X413" s="3"/>
      <c r="Y413" s="3"/>
      <c r="Z413" s="3"/>
      <c r="AA413" s="11" t="s">
        <v>66</v>
      </c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9"/>
      <c r="AS413" s="11"/>
      <c r="AT413" s="5"/>
    </row>
    <row r="414" spans="1:46" ht="18" customHeight="1">
      <c r="A414" s="4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5"/>
      <c r="R414" s="36"/>
      <c r="S414" s="36"/>
      <c r="T414" s="36"/>
      <c r="U414" s="36"/>
      <c r="V414" s="36"/>
      <c r="W414" s="36"/>
      <c r="X414" s="36"/>
      <c r="Y414" s="36"/>
      <c r="Z414" s="36"/>
      <c r="AA414" s="37"/>
      <c r="AB414" s="36"/>
      <c r="AC414" s="36"/>
      <c r="AD414" s="36"/>
      <c r="AE414" s="36"/>
      <c r="AF414" s="36"/>
      <c r="AG414" s="36"/>
      <c r="AH414" s="36"/>
      <c r="AI414" s="36"/>
      <c r="AJ414" s="36"/>
      <c r="AK414" s="36"/>
      <c r="AL414" s="36"/>
      <c r="AM414" s="36"/>
      <c r="AN414" s="36"/>
      <c r="AO414" s="36"/>
      <c r="AP414" s="36"/>
      <c r="AQ414" s="36"/>
      <c r="AR414" s="38" t="s">
        <v>36</v>
      </c>
      <c r="AS414" s="37">
        <f>G429</f>
        <v>40.85</v>
      </c>
      <c r="AT414" s="39" t="s">
        <v>49</v>
      </c>
    </row>
    <row r="415" spans="1:46" ht="18" customHeight="1">
      <c r="A415" s="4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4" t="s">
        <v>50</v>
      </c>
      <c r="R415" s="3"/>
      <c r="S415" s="3"/>
      <c r="T415" s="3"/>
      <c r="U415" s="3"/>
      <c r="V415" s="3"/>
      <c r="W415" s="3"/>
      <c r="X415" s="3"/>
      <c r="Y415" s="3"/>
      <c r="Z415" s="3"/>
      <c r="AA415" s="11" t="s">
        <v>51</v>
      </c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9"/>
      <c r="AS415" s="11"/>
      <c r="AT415" s="5"/>
    </row>
    <row r="416" spans="1:46" ht="18" customHeight="1">
      <c r="A416" s="4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4"/>
      <c r="R416" s="3"/>
      <c r="S416" s="3"/>
      <c r="T416" s="3"/>
      <c r="U416" s="3"/>
      <c r="V416" s="3"/>
      <c r="W416" s="3"/>
      <c r="X416" s="3"/>
      <c r="Y416" s="3"/>
      <c r="Z416" s="3"/>
      <c r="AA416" s="11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9" t="s">
        <v>36</v>
      </c>
      <c r="AS416" s="11">
        <f>G429</f>
        <v>40.85</v>
      </c>
      <c r="AT416" s="5" t="s">
        <v>49</v>
      </c>
    </row>
    <row r="417" spans="1:46" ht="18" customHeight="1">
      <c r="A417" s="4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40" t="s">
        <v>52</v>
      </c>
      <c r="R417" s="41"/>
      <c r="S417" s="41"/>
      <c r="T417" s="41"/>
      <c r="U417" s="41"/>
      <c r="V417" s="41"/>
      <c r="W417" s="41"/>
      <c r="X417" s="41"/>
      <c r="Y417" s="41"/>
      <c r="Z417" s="41"/>
      <c r="AA417" s="42"/>
      <c r="AB417" s="41"/>
      <c r="AC417" s="41"/>
      <c r="AD417" s="41"/>
      <c r="AE417" s="41"/>
      <c r="AF417" s="41"/>
      <c r="AG417" s="41"/>
      <c r="AH417" s="41"/>
      <c r="AI417" s="41"/>
      <c r="AJ417" s="41"/>
      <c r="AK417" s="41"/>
      <c r="AL417" s="41"/>
      <c r="AM417" s="41"/>
      <c r="AN417" s="41"/>
      <c r="AO417" s="41"/>
      <c r="AP417" s="41"/>
      <c r="AQ417" s="41"/>
      <c r="AR417" s="43"/>
      <c r="AS417" s="42"/>
      <c r="AT417" s="44"/>
    </row>
    <row r="418" spans="1:46" ht="18" customHeight="1">
      <c r="A418" s="4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4" t="s">
        <v>53</v>
      </c>
      <c r="R418" s="3"/>
      <c r="S418" s="3"/>
      <c r="T418" s="3"/>
      <c r="U418" s="3"/>
      <c r="V418" s="3"/>
      <c r="W418" s="3"/>
      <c r="X418" s="3"/>
      <c r="Y418" s="3"/>
      <c r="Z418" s="3"/>
      <c r="AA418" s="11" t="s">
        <v>54</v>
      </c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9"/>
      <c r="AS418" s="11"/>
      <c r="AT418" s="5"/>
    </row>
    <row r="419" spans="1:46" ht="18" customHeight="1">
      <c r="A419" s="4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5"/>
      <c r="R419" s="36"/>
      <c r="S419" s="36"/>
      <c r="T419" s="36"/>
      <c r="U419" s="36"/>
      <c r="V419" s="36"/>
      <c r="W419" s="36"/>
      <c r="X419" s="36"/>
      <c r="Y419" s="36"/>
      <c r="Z419" s="36"/>
      <c r="AA419" s="37" t="str">
        <f>"H = "&amp;ROUND(10,2)&amp;" m"</f>
        <v>H = 10 m</v>
      </c>
      <c r="AB419" s="36"/>
      <c r="AC419" s="36"/>
      <c r="AD419" s="36"/>
      <c r="AE419" s="36"/>
      <c r="AF419" s="36"/>
      <c r="AG419" s="36"/>
      <c r="AH419" s="36"/>
      <c r="AI419" s="36"/>
      <c r="AJ419" s="36"/>
      <c r="AK419" s="36"/>
      <c r="AL419" s="36"/>
      <c r="AM419" s="36"/>
      <c r="AN419" s="36"/>
      <c r="AO419" s="36"/>
      <c r="AP419" s="36"/>
      <c r="AQ419" s="36"/>
      <c r="AR419" s="38" t="s">
        <v>36</v>
      </c>
      <c r="AS419" s="37">
        <v>1</v>
      </c>
      <c r="AT419" s="39"/>
    </row>
    <row r="420" spans="1:46" ht="18" customHeight="1">
      <c r="A420" s="4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4" t="s">
        <v>55</v>
      </c>
      <c r="R420" s="3"/>
      <c r="S420" s="3"/>
      <c r="T420" s="3"/>
      <c r="U420" s="3"/>
      <c r="V420" s="3"/>
      <c r="W420" s="3"/>
      <c r="X420" s="3"/>
      <c r="Y420" s="3"/>
      <c r="Z420" s="3"/>
      <c r="AA420" s="11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9"/>
      <c r="AS420" s="11"/>
      <c r="AT420" s="5"/>
    </row>
    <row r="421" spans="1:46" ht="18" customHeight="1">
      <c r="A421" s="4"/>
      <c r="B421" s="3"/>
      <c r="C421" s="3" t="str">
        <f>"T1="&amp;G437</f>
        <v>T1=0.28</v>
      </c>
      <c r="D421" s="3"/>
      <c r="E421" s="3"/>
      <c r="F421" s="3" t="str">
        <f>"T2="&amp;G438</f>
        <v>T2=0.1</v>
      </c>
      <c r="G421" s="3"/>
      <c r="H421" s="3"/>
      <c r="I421" s="3" t="str">
        <f>"T3="&amp;G444</f>
        <v>T3=0.25</v>
      </c>
      <c r="J421" s="3"/>
      <c r="K421" s="3"/>
      <c r="L421" s="3" t="str">
        <f>"B1="&amp;G436</f>
        <v>B1=6.85</v>
      </c>
      <c r="M421" s="3"/>
      <c r="N421" s="3"/>
      <c r="O421" s="3" t="str">
        <f>"B2="&amp;G447</f>
        <v>B2=6.85</v>
      </c>
      <c r="P421" s="3"/>
      <c r="Q421" s="4"/>
      <c r="R421" s="3"/>
      <c r="S421" s="3"/>
      <c r="T421" s="3" t="s">
        <v>56</v>
      </c>
      <c r="U421" s="3"/>
      <c r="V421" s="3"/>
      <c r="W421" s="3"/>
      <c r="X421" s="3"/>
      <c r="Y421" s="3"/>
      <c r="Z421" s="3"/>
      <c r="AA421" s="11" t="str">
        <f>"① D"&amp;ROUND(0.25,220732880)*1000&amp;" mm"</f>
        <v>① D250 mm</v>
      </c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9" t="s">
        <v>36</v>
      </c>
      <c r="AS421" s="11">
        <v>2</v>
      </c>
      <c r="AT421" s="5"/>
    </row>
    <row r="422" spans="1:46" ht="18" customHeight="1">
      <c r="A422" s="4"/>
      <c r="B422" s="3"/>
      <c r="C422" s="3" t="str">
        <f>"B3="&amp;G445</f>
        <v>B3=1.15</v>
      </c>
      <c r="D422" s="3"/>
      <c r="E422" s="3"/>
      <c r="F422" s="3" t="str">
        <f>"B4="&amp;G443</f>
        <v>B4=1</v>
      </c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45" t="s">
        <v>57</v>
      </c>
      <c r="R422" s="46"/>
      <c r="S422" s="46"/>
      <c r="T422" s="46"/>
      <c r="U422" s="46"/>
      <c r="V422" s="46"/>
      <c r="W422" s="46"/>
      <c r="X422" s="46"/>
      <c r="Y422" s="46"/>
      <c r="Z422" s="46"/>
      <c r="AA422" s="47"/>
      <c r="AB422" s="46"/>
      <c r="AC422" s="46"/>
      <c r="AD422" s="46"/>
      <c r="AE422" s="46"/>
      <c r="AF422" s="46"/>
      <c r="AG422" s="46"/>
      <c r="AH422" s="46"/>
      <c r="AI422" s="46"/>
      <c r="AJ422" s="46"/>
      <c r="AK422" s="46"/>
      <c r="AL422" s="46"/>
      <c r="AM422" s="46"/>
      <c r="AN422" s="46"/>
      <c r="AO422" s="46"/>
      <c r="AP422" s="46"/>
      <c r="AQ422" s="46"/>
      <c r="AR422" s="48"/>
      <c r="AS422" s="47"/>
      <c r="AT422" s="49"/>
    </row>
    <row r="423" spans="1:46" ht="18" customHeight="1">
      <c r="A423" s="4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4"/>
      <c r="R423" s="3"/>
      <c r="S423" s="3"/>
      <c r="T423" s="3"/>
      <c r="U423" s="3"/>
      <c r="V423" s="3"/>
      <c r="W423" s="3"/>
      <c r="X423" s="3"/>
      <c r="Y423" s="3"/>
      <c r="Z423" s="3"/>
      <c r="AA423" s="11" t="str">
        <f>"50 %"</f>
        <v>50 %</v>
      </c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9" t="s">
        <v>36</v>
      </c>
      <c r="AS423" s="11">
        <f>ROUND(50/100,2)</f>
        <v>0.5</v>
      </c>
      <c r="AT423" s="5"/>
    </row>
    <row r="424" spans="1:46" ht="18" customHeight="1">
      <c r="A424" s="4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4"/>
      <c r="R424" s="3"/>
      <c r="S424" s="3"/>
      <c r="T424" s="3"/>
      <c r="U424" s="3"/>
      <c r="V424" s="3"/>
      <c r="W424" s="3"/>
      <c r="X424" s="3"/>
      <c r="Y424" s="3"/>
      <c r="Z424" s="3"/>
      <c r="AA424" s="11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9"/>
      <c r="AS424" s="11"/>
      <c r="AT424" s="5"/>
    </row>
    <row r="425" spans="1:46" ht="18" customHeight="1">
      <c r="A425" s="4"/>
      <c r="B425" s="3" t="s">
        <v>8</v>
      </c>
      <c r="C425" s="3"/>
      <c r="D425" s="3"/>
      <c r="E425" s="3"/>
      <c r="F425" s="3"/>
      <c r="G425" s="27">
        <v>0.25</v>
      </c>
      <c r="H425" s="27"/>
      <c r="I425" s="27"/>
      <c r="J425" s="27">
        <v>0.25</v>
      </c>
      <c r="K425" s="27"/>
      <c r="L425" s="27"/>
      <c r="M425" s="27">
        <v>1</v>
      </c>
      <c r="N425" s="27"/>
      <c r="O425" s="3"/>
      <c r="P425" s="3"/>
      <c r="Q425" s="4"/>
      <c r="R425" s="3"/>
      <c r="S425" s="3"/>
      <c r="T425" s="3"/>
      <c r="U425" s="3"/>
      <c r="V425" s="3"/>
      <c r="W425" s="3"/>
      <c r="X425" s="3"/>
      <c r="Y425" s="3"/>
      <c r="Z425" s="3"/>
      <c r="AA425" s="11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9"/>
      <c r="AS425" s="11"/>
      <c r="AT425" s="5"/>
    </row>
    <row r="426" spans="1:46" ht="18" customHeight="1">
      <c r="A426" s="4"/>
      <c r="B426" s="3" t="s">
        <v>9</v>
      </c>
      <c r="C426" s="3"/>
      <c r="D426" s="3"/>
      <c r="E426" s="3"/>
      <c r="F426" s="3"/>
      <c r="G426" s="27">
        <v>0.29</v>
      </c>
      <c r="H426" s="27"/>
      <c r="I426" s="27"/>
      <c r="J426" s="27">
        <v>0.29</v>
      </c>
      <c r="K426" s="27"/>
      <c r="L426" s="27"/>
      <c r="M426" s="27"/>
      <c r="N426" s="27"/>
      <c r="O426" s="3"/>
      <c r="P426" s="3"/>
      <c r="Q426" s="4"/>
      <c r="R426" s="3"/>
      <c r="S426" s="3"/>
      <c r="T426" s="3"/>
      <c r="U426" s="3"/>
      <c r="V426" s="3"/>
      <c r="W426" s="3"/>
      <c r="X426" s="3"/>
      <c r="Y426" s="3"/>
      <c r="Z426" s="3"/>
      <c r="AA426" s="11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9"/>
      <c r="AS426" s="11"/>
      <c r="AT426" s="5"/>
    </row>
    <row r="427" spans="1:46" ht="18" customHeight="1">
      <c r="A427" s="4"/>
      <c r="B427" s="3" t="s">
        <v>10</v>
      </c>
      <c r="C427" s="3"/>
      <c r="D427" s="3"/>
      <c r="E427" s="3"/>
      <c r="F427" s="3"/>
      <c r="G427" s="27">
        <v>0</v>
      </c>
      <c r="H427" s="27"/>
      <c r="I427" s="27"/>
      <c r="J427" s="27"/>
      <c r="K427" s="27"/>
      <c r="L427" s="27"/>
      <c r="M427" s="27"/>
      <c r="N427" s="27"/>
      <c r="O427" s="3"/>
      <c r="P427" s="3"/>
      <c r="Q427" s="4"/>
      <c r="R427" s="3"/>
      <c r="S427" s="3"/>
      <c r="T427" s="3"/>
      <c r="U427" s="3"/>
      <c r="V427" s="3"/>
      <c r="W427" s="3"/>
      <c r="X427" s="3"/>
      <c r="Y427" s="3"/>
      <c r="Z427" s="3"/>
      <c r="AA427" s="11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9"/>
      <c r="AS427" s="11"/>
      <c r="AT427" s="5"/>
    </row>
    <row r="428" spans="1:46" ht="18" customHeight="1">
      <c r="A428" s="4"/>
      <c r="B428" s="3" t="s">
        <v>11</v>
      </c>
      <c r="C428" s="3"/>
      <c r="D428" s="3"/>
      <c r="E428" s="3"/>
      <c r="F428" s="3"/>
      <c r="G428" s="27">
        <v>0</v>
      </c>
      <c r="H428" s="27"/>
      <c r="I428" s="27"/>
      <c r="J428" s="27"/>
      <c r="K428" s="27"/>
      <c r="L428" s="27"/>
      <c r="M428" s="27"/>
      <c r="N428" s="27"/>
      <c r="O428" s="3"/>
      <c r="P428" s="3"/>
      <c r="Q428" s="4"/>
      <c r="R428" s="3"/>
      <c r="S428" s="3"/>
      <c r="T428" s="3"/>
      <c r="U428" s="3"/>
      <c r="V428" s="3"/>
      <c r="W428" s="3"/>
      <c r="X428" s="3"/>
      <c r="Y428" s="3"/>
      <c r="Z428" s="3"/>
      <c r="AA428" s="11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9"/>
      <c r="AS428" s="11"/>
      <c r="AT428" s="5"/>
    </row>
    <row r="429" spans="1:46" ht="18" customHeight="1">
      <c r="A429" s="4"/>
      <c r="B429" s="3" t="s">
        <v>12</v>
      </c>
      <c r="C429" s="3"/>
      <c r="D429" s="3"/>
      <c r="E429" s="3"/>
      <c r="F429" s="3"/>
      <c r="G429" s="27">
        <f>J429-G427-G428</f>
        <v>40.85</v>
      </c>
      <c r="H429" s="27"/>
      <c r="I429" s="27"/>
      <c r="J429" s="27">
        <v>40.85</v>
      </c>
      <c r="K429" s="27"/>
      <c r="L429" s="27"/>
      <c r="M429" s="27"/>
      <c r="N429" s="27"/>
      <c r="O429" s="3"/>
      <c r="P429" s="3"/>
      <c r="Q429" s="4"/>
      <c r="R429" s="3"/>
      <c r="S429" s="3"/>
      <c r="T429" s="3"/>
      <c r="U429" s="3"/>
      <c r="V429" s="3"/>
      <c r="W429" s="3"/>
      <c r="X429" s="3"/>
      <c r="Y429" s="3"/>
      <c r="Z429" s="3"/>
      <c r="AA429" s="11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9"/>
      <c r="AS429" s="11"/>
      <c r="AT429" s="5"/>
    </row>
    <row r="430" spans="1:46" ht="18" customHeight="1">
      <c r="A430" s="4"/>
      <c r="B430" s="3" t="s">
        <v>13</v>
      </c>
      <c r="C430" s="3"/>
      <c r="D430" s="3"/>
      <c r="E430" s="3"/>
      <c r="F430" s="3"/>
      <c r="G430" s="27">
        <v>10</v>
      </c>
      <c r="H430" s="27"/>
      <c r="I430" s="27"/>
      <c r="J430" s="27">
        <v>9.74</v>
      </c>
      <c r="K430" s="27"/>
      <c r="L430" s="27"/>
      <c r="M430" s="27"/>
      <c r="N430" s="27"/>
      <c r="O430" s="3"/>
      <c r="P430" s="3"/>
      <c r="Q430" s="4"/>
      <c r="R430" s="3"/>
      <c r="S430" s="3"/>
      <c r="T430" s="3"/>
      <c r="U430" s="3"/>
      <c r="V430" s="3"/>
      <c r="W430" s="3"/>
      <c r="X430" s="3"/>
      <c r="Y430" s="3"/>
      <c r="Z430" s="3"/>
      <c r="AA430" s="11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9"/>
      <c r="AS430" s="11"/>
      <c r="AT430" s="5"/>
    </row>
    <row r="431" spans="1:46" ht="18" customHeight="1">
      <c r="A431" s="4"/>
      <c r="B431" s="3" t="s">
        <v>14</v>
      </c>
      <c r="C431" s="3"/>
      <c r="D431" s="3"/>
      <c r="E431" s="3"/>
      <c r="F431" s="3"/>
      <c r="G431" s="27">
        <v>0.85</v>
      </c>
      <c r="H431" s="27"/>
      <c r="I431" s="27"/>
      <c r="J431" s="27"/>
      <c r="K431" s="27"/>
      <c r="L431" s="27"/>
      <c r="M431" s="27"/>
      <c r="N431" s="27"/>
      <c r="O431" s="3"/>
      <c r="P431" s="3"/>
      <c r="Q431" s="4"/>
      <c r="R431" s="3"/>
      <c r="S431" s="3"/>
      <c r="T431" s="3"/>
      <c r="U431" s="3"/>
      <c r="V431" s="3"/>
      <c r="W431" s="3"/>
      <c r="X431" s="3"/>
      <c r="Y431" s="3"/>
      <c r="Z431" s="3"/>
      <c r="AA431" s="11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9"/>
      <c r="AS431" s="11"/>
      <c r="AT431" s="5"/>
    </row>
    <row r="432" spans="1:46" ht="18" customHeight="1">
      <c r="A432" s="4"/>
      <c r="B432" s="3" t="s">
        <v>15</v>
      </c>
      <c r="C432" s="3"/>
      <c r="D432" s="3"/>
      <c r="E432" s="3"/>
      <c r="F432" s="3"/>
      <c r="G432" s="27">
        <v>0.3</v>
      </c>
      <c r="H432" s="27"/>
      <c r="I432" s="27"/>
      <c r="J432" s="27"/>
      <c r="K432" s="27"/>
      <c r="L432" s="27"/>
      <c r="M432" s="27"/>
      <c r="N432" s="27"/>
      <c r="O432" s="3"/>
      <c r="P432" s="3"/>
      <c r="Q432" s="4"/>
      <c r="R432" s="3"/>
      <c r="S432" s="3"/>
      <c r="T432" s="3"/>
      <c r="U432" s="3"/>
      <c r="V432" s="3"/>
      <c r="W432" s="3"/>
      <c r="X432" s="3"/>
      <c r="Y432" s="3"/>
      <c r="Z432" s="3"/>
      <c r="AA432" s="11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9"/>
      <c r="AS432" s="11"/>
      <c r="AT432" s="5"/>
    </row>
    <row r="433" spans="1:46" ht="18" customHeight="1">
      <c r="A433" s="4"/>
      <c r="B433" s="3" t="s">
        <v>16</v>
      </c>
      <c r="C433" s="3"/>
      <c r="D433" s="3"/>
      <c r="E433" s="3"/>
      <c r="F433" s="3"/>
      <c r="G433" s="27">
        <v>0</v>
      </c>
      <c r="H433" s="27"/>
      <c r="I433" s="27"/>
      <c r="J433" s="27"/>
      <c r="K433" s="27"/>
      <c r="L433" s="27"/>
      <c r="M433" s="27"/>
      <c r="N433" s="27"/>
      <c r="O433" s="3"/>
      <c r="P433" s="3"/>
      <c r="Q433" s="4"/>
      <c r="R433" s="3"/>
      <c r="S433" s="3"/>
      <c r="T433" s="3"/>
      <c r="U433" s="3"/>
      <c r="V433" s="3"/>
      <c r="W433" s="3"/>
      <c r="X433" s="3"/>
      <c r="Y433" s="3"/>
      <c r="Z433" s="3"/>
      <c r="AA433" s="11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9"/>
      <c r="AS433" s="11"/>
      <c r="AT433" s="5"/>
    </row>
    <row r="434" spans="1:46" ht="18" customHeight="1">
      <c r="A434" s="4"/>
      <c r="B434" s="3" t="s">
        <v>17</v>
      </c>
      <c r="C434" s="3"/>
      <c r="D434" s="3"/>
      <c r="E434" s="3"/>
      <c r="F434" s="3"/>
      <c r="G434" s="27">
        <v>0</v>
      </c>
      <c r="H434" s="27"/>
      <c r="I434" s="27"/>
      <c r="J434" s="27"/>
      <c r="K434" s="27"/>
      <c r="L434" s="27"/>
      <c r="M434" s="27"/>
      <c r="N434" s="27"/>
      <c r="O434" s="3"/>
      <c r="P434" s="3"/>
      <c r="Q434" s="4"/>
      <c r="R434" s="3"/>
      <c r="S434" s="3"/>
      <c r="T434" s="3"/>
      <c r="U434" s="3"/>
      <c r="V434" s="3"/>
      <c r="W434" s="3"/>
      <c r="X434" s="3"/>
      <c r="Y434" s="3"/>
      <c r="Z434" s="3"/>
      <c r="AA434" s="11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9"/>
      <c r="AS434" s="11"/>
      <c r="AT434" s="5"/>
    </row>
    <row r="435" spans="1:46" ht="18" customHeight="1">
      <c r="A435" s="4"/>
      <c r="B435" s="3" t="s">
        <v>18</v>
      </c>
      <c r="C435" s="3"/>
      <c r="D435" s="3"/>
      <c r="E435" s="3"/>
      <c r="F435" s="3"/>
      <c r="G435" s="27">
        <v>0</v>
      </c>
      <c r="H435" s="27"/>
      <c r="I435" s="27"/>
      <c r="J435" s="27"/>
      <c r="K435" s="27"/>
      <c r="L435" s="27"/>
      <c r="M435" s="27"/>
      <c r="N435" s="27"/>
      <c r="O435" s="3"/>
      <c r="P435" s="3"/>
      <c r="Q435" s="4"/>
      <c r="R435" s="3"/>
      <c r="S435" s="3"/>
      <c r="T435" s="3"/>
      <c r="U435" s="3"/>
      <c r="V435" s="3"/>
      <c r="W435" s="3"/>
      <c r="X435" s="3"/>
      <c r="Y435" s="3"/>
      <c r="Z435" s="3"/>
      <c r="AA435" s="11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9"/>
      <c r="AS435" s="11"/>
      <c r="AT435" s="5"/>
    </row>
    <row r="436" spans="1:46" ht="18" customHeight="1">
      <c r="A436" s="4"/>
      <c r="B436" s="3" t="s">
        <v>19</v>
      </c>
      <c r="C436" s="3"/>
      <c r="D436" s="3"/>
      <c r="E436" s="3"/>
      <c r="F436" s="3"/>
      <c r="G436" s="27">
        <f>ROUND(G431+2*G432*(G430-(G433+G434)),2)</f>
        <v>6.85</v>
      </c>
      <c r="H436" s="27"/>
      <c r="I436" s="27"/>
      <c r="J436" s="27"/>
      <c r="K436" s="27"/>
      <c r="L436" s="27"/>
      <c r="M436" s="27"/>
      <c r="N436" s="27"/>
      <c r="O436" s="3"/>
      <c r="P436" s="3"/>
      <c r="Q436" s="4"/>
      <c r="R436" s="3"/>
      <c r="S436" s="3"/>
      <c r="T436" s="3"/>
      <c r="U436" s="3"/>
      <c r="V436" s="3"/>
      <c r="W436" s="3"/>
      <c r="X436" s="3"/>
      <c r="Y436" s="3"/>
      <c r="Z436" s="3"/>
      <c r="AA436" s="11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9"/>
      <c r="AS436" s="11"/>
      <c r="AT436" s="5"/>
    </row>
    <row r="437" spans="1:46" ht="18" customHeight="1">
      <c r="A437" s="4"/>
      <c r="B437" s="3" t="s">
        <v>20</v>
      </c>
      <c r="C437" s="3"/>
      <c r="D437" s="3"/>
      <c r="E437" s="3"/>
      <c r="F437" s="3"/>
      <c r="G437" s="27">
        <v>0.28</v>
      </c>
      <c r="H437" s="27"/>
      <c r="I437" s="27"/>
      <c r="J437" s="27"/>
      <c r="K437" s="27"/>
      <c r="L437" s="27"/>
      <c r="M437" s="27"/>
      <c r="N437" s="27"/>
      <c r="O437" s="3"/>
      <c r="P437" s="3"/>
      <c r="Q437" s="4"/>
      <c r="R437" s="3"/>
      <c r="S437" s="3"/>
      <c r="T437" s="3"/>
      <c r="U437" s="3"/>
      <c r="V437" s="3"/>
      <c r="W437" s="3"/>
      <c r="X437" s="3"/>
      <c r="Y437" s="3"/>
      <c r="Z437" s="3"/>
      <c r="AA437" s="11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9"/>
      <c r="AS437" s="11"/>
      <c r="AT437" s="5"/>
    </row>
    <row r="438" spans="1:46" ht="18" customHeight="1">
      <c r="A438" s="4"/>
      <c r="B438" s="3" t="s">
        <v>21</v>
      </c>
      <c r="C438" s="3"/>
      <c r="D438" s="3"/>
      <c r="E438" s="3"/>
      <c r="F438" s="3"/>
      <c r="G438" s="27">
        <v>0.1</v>
      </c>
      <c r="H438" s="27"/>
      <c r="I438" s="27"/>
      <c r="J438" s="27"/>
      <c r="K438" s="27"/>
      <c r="L438" s="27"/>
      <c r="M438" s="27"/>
      <c r="N438" s="27"/>
      <c r="O438" s="3"/>
      <c r="P438" s="3"/>
      <c r="Q438" s="4"/>
      <c r="R438" s="3"/>
      <c r="S438" s="3"/>
      <c r="T438" s="3"/>
      <c r="U438" s="3"/>
      <c r="V438" s="3"/>
      <c r="W438" s="3"/>
      <c r="X438" s="3"/>
      <c r="Y438" s="3"/>
      <c r="Z438" s="3"/>
      <c r="AA438" s="11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9"/>
      <c r="AS438" s="11"/>
      <c r="AT438" s="5"/>
    </row>
    <row r="439" spans="1:46" ht="18" customHeight="1">
      <c r="A439" s="4"/>
      <c r="B439" s="3" t="s">
        <v>22</v>
      </c>
      <c r="C439" s="3"/>
      <c r="D439" s="3"/>
      <c r="E439" s="3"/>
      <c r="F439" s="3"/>
      <c r="G439" s="27">
        <v>0.1</v>
      </c>
      <c r="H439" s="27"/>
      <c r="I439" s="27"/>
      <c r="J439" s="27"/>
      <c r="K439" s="27"/>
      <c r="L439" s="27"/>
      <c r="M439" s="27"/>
      <c r="N439" s="27"/>
      <c r="O439" s="3"/>
      <c r="P439" s="3"/>
      <c r="Q439" s="4"/>
      <c r="R439" s="3"/>
      <c r="S439" s="3"/>
      <c r="T439" s="3"/>
      <c r="U439" s="3"/>
      <c r="V439" s="3"/>
      <c r="W439" s="3"/>
      <c r="X439" s="3"/>
      <c r="Y439" s="3"/>
      <c r="Z439" s="3"/>
      <c r="AA439" s="11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9"/>
      <c r="AS439" s="11"/>
      <c r="AT439" s="5"/>
    </row>
    <row r="440" spans="1:46" ht="18" customHeight="1">
      <c r="A440" s="4"/>
      <c r="B440" s="3" t="s">
        <v>23</v>
      </c>
      <c r="C440" s="3"/>
      <c r="D440" s="3"/>
      <c r="E440" s="3"/>
      <c r="F440" s="3"/>
      <c r="G440" s="27">
        <v>0</v>
      </c>
      <c r="H440" s="27"/>
      <c r="I440" s="27"/>
      <c r="J440" s="27"/>
      <c r="K440" s="27"/>
      <c r="L440" s="27"/>
      <c r="M440" s="27"/>
      <c r="N440" s="27"/>
      <c r="O440" s="3"/>
      <c r="P440" s="3"/>
      <c r="Q440" s="4"/>
      <c r="R440" s="3"/>
      <c r="S440" s="3"/>
      <c r="T440" s="3"/>
      <c r="U440" s="3"/>
      <c r="V440" s="3"/>
      <c r="W440" s="3"/>
      <c r="X440" s="3"/>
      <c r="Y440" s="3"/>
      <c r="Z440" s="3"/>
      <c r="AA440" s="11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9"/>
      <c r="AS440" s="11"/>
      <c r="AT440" s="5"/>
    </row>
    <row r="441" spans="1:46" ht="18" customHeight="1">
      <c r="A441" s="4"/>
      <c r="B441" s="3" t="s">
        <v>24</v>
      </c>
      <c r="C441" s="3"/>
      <c r="D441" s="3"/>
      <c r="E441" s="3"/>
      <c r="F441" s="3"/>
      <c r="G441" s="27">
        <f>ROUND(G431+2*G432*G440,2)</f>
        <v>0.85</v>
      </c>
      <c r="H441" s="27"/>
      <c r="I441" s="27"/>
      <c r="J441" s="27"/>
      <c r="K441" s="27"/>
      <c r="L441" s="27"/>
      <c r="M441" s="27"/>
      <c r="N441" s="27"/>
      <c r="O441" s="3"/>
      <c r="P441" s="3"/>
      <c r="Q441" s="4"/>
      <c r="R441" s="3"/>
      <c r="S441" s="3"/>
      <c r="T441" s="3"/>
      <c r="U441" s="3"/>
      <c r="V441" s="3"/>
      <c r="W441" s="3"/>
      <c r="X441" s="3"/>
      <c r="Y441" s="3"/>
      <c r="Z441" s="3"/>
      <c r="AA441" s="11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9"/>
      <c r="AS441" s="11"/>
      <c r="AT441" s="5"/>
    </row>
    <row r="442" spans="1:46" ht="18" customHeight="1">
      <c r="A442" s="4"/>
      <c r="B442" s="3" t="s">
        <v>25</v>
      </c>
      <c r="C442" s="3"/>
      <c r="D442" s="3"/>
      <c r="E442" s="3"/>
      <c r="F442" s="3"/>
      <c r="G442" s="27">
        <f>ROUND(G438+G426/2,2)</f>
        <v>0.25</v>
      </c>
      <c r="H442" s="27"/>
      <c r="I442" s="27"/>
      <c r="J442" s="27"/>
      <c r="K442" s="27"/>
      <c r="L442" s="27"/>
      <c r="M442" s="27"/>
      <c r="N442" s="27"/>
      <c r="O442" s="3"/>
      <c r="P442" s="3"/>
      <c r="Q442" s="4"/>
      <c r="R442" s="3"/>
      <c r="S442" s="3"/>
      <c r="T442" s="3"/>
      <c r="U442" s="3"/>
      <c r="V442" s="3"/>
      <c r="W442" s="3"/>
      <c r="X442" s="3"/>
      <c r="Y442" s="3"/>
      <c r="Z442" s="3"/>
      <c r="AA442" s="11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9"/>
      <c r="AS442" s="11"/>
      <c r="AT442" s="5"/>
    </row>
    <row r="443" spans="1:46" ht="18" customHeight="1">
      <c r="A443" s="4"/>
      <c r="B443" s="3" t="s">
        <v>26</v>
      </c>
      <c r="C443" s="3"/>
      <c r="D443" s="3"/>
      <c r="E443" s="3"/>
      <c r="F443" s="3"/>
      <c r="G443" s="27">
        <f>ROUND(G441+2*G432*G442,2)</f>
        <v>1</v>
      </c>
      <c r="H443" s="27"/>
      <c r="I443" s="27"/>
      <c r="J443" s="27"/>
      <c r="K443" s="27"/>
      <c r="L443" s="27"/>
      <c r="M443" s="27"/>
      <c r="N443" s="27"/>
      <c r="O443" s="3"/>
      <c r="P443" s="3"/>
      <c r="Q443" s="4"/>
      <c r="R443" s="3"/>
      <c r="S443" s="3"/>
      <c r="T443" s="3"/>
      <c r="U443" s="3"/>
      <c r="V443" s="3"/>
      <c r="W443" s="3"/>
      <c r="X443" s="3"/>
      <c r="Y443" s="3"/>
      <c r="Z443" s="3"/>
      <c r="AA443" s="11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9"/>
      <c r="AS443" s="11"/>
      <c r="AT443" s="5"/>
    </row>
    <row r="444" spans="1:46" ht="18" customHeight="1">
      <c r="A444" s="4"/>
      <c r="B444" s="3" t="s">
        <v>27</v>
      </c>
      <c r="C444" s="3"/>
      <c r="D444" s="3"/>
      <c r="E444" s="3"/>
      <c r="F444" s="3"/>
      <c r="G444" s="27">
        <f>ROUND(G439+G426/2,2)</f>
        <v>0.25</v>
      </c>
      <c r="H444" s="27"/>
      <c r="I444" s="27"/>
      <c r="J444" s="27"/>
      <c r="K444" s="27"/>
      <c r="L444" s="27"/>
      <c r="M444" s="27"/>
      <c r="N444" s="27"/>
      <c r="O444" s="3"/>
      <c r="P444" s="3"/>
      <c r="Q444" s="4"/>
      <c r="R444" s="3"/>
      <c r="S444" s="3"/>
      <c r="T444" s="3"/>
      <c r="U444" s="3"/>
      <c r="V444" s="3"/>
      <c r="W444" s="3"/>
      <c r="X444" s="3"/>
      <c r="Y444" s="3"/>
      <c r="Z444" s="3"/>
      <c r="AA444" s="11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9"/>
      <c r="AS444" s="11"/>
      <c r="AT444" s="5"/>
    </row>
    <row r="445" spans="1:46" ht="18" customHeight="1">
      <c r="A445" s="4"/>
      <c r="B445" s="3" t="s">
        <v>28</v>
      </c>
      <c r="C445" s="3"/>
      <c r="D445" s="3"/>
      <c r="E445" s="3"/>
      <c r="F445" s="3"/>
      <c r="G445" s="27">
        <f>ROUND(G443+2*G432*G444,2)</f>
        <v>1.15</v>
      </c>
      <c r="H445" s="27"/>
      <c r="I445" s="27"/>
      <c r="J445" s="27"/>
      <c r="K445" s="27"/>
      <c r="L445" s="27"/>
      <c r="M445" s="27"/>
      <c r="N445" s="27"/>
      <c r="O445" s="3"/>
      <c r="P445" s="3"/>
      <c r="Q445" s="4"/>
      <c r="R445" s="3"/>
      <c r="S445" s="3"/>
      <c r="T445" s="3"/>
      <c r="U445" s="3"/>
      <c r="V445" s="3"/>
      <c r="W445" s="3"/>
      <c r="X445" s="3"/>
      <c r="Y445" s="3"/>
      <c r="Z445" s="3"/>
      <c r="AA445" s="11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9"/>
      <c r="AS445" s="11"/>
      <c r="AT445" s="5"/>
    </row>
    <row r="446" spans="1:46" ht="18" customHeight="1">
      <c r="A446" s="4"/>
      <c r="B446" s="3" t="s">
        <v>29</v>
      </c>
      <c r="C446" s="3"/>
      <c r="D446" s="3"/>
      <c r="E446" s="3"/>
      <c r="F446" s="3"/>
      <c r="G446" s="27">
        <f>G430-G442-G433-G434-G435</f>
        <v>9.75</v>
      </c>
      <c r="H446" s="27"/>
      <c r="I446" s="27"/>
      <c r="J446" s="27"/>
      <c r="K446" s="27"/>
      <c r="L446" s="27"/>
      <c r="M446" s="27"/>
      <c r="N446" s="27"/>
      <c r="O446" s="3"/>
      <c r="P446" s="3"/>
      <c r="Q446" s="4"/>
      <c r="R446" s="3"/>
      <c r="S446" s="3"/>
      <c r="T446" s="3"/>
      <c r="U446" s="3"/>
      <c r="V446" s="3"/>
      <c r="W446" s="3"/>
      <c r="X446" s="3"/>
      <c r="Y446" s="3"/>
      <c r="Z446" s="3"/>
      <c r="AA446" s="11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9"/>
      <c r="AS446" s="11"/>
      <c r="AT446" s="5"/>
    </row>
    <row r="447" spans="1:46" ht="18" customHeight="1">
      <c r="A447" s="4"/>
      <c r="B447" s="3" t="s">
        <v>30</v>
      </c>
      <c r="C447" s="3"/>
      <c r="D447" s="3"/>
      <c r="E447" s="3"/>
      <c r="F447" s="3"/>
      <c r="G447" s="27">
        <f>ROUND(G443+2*G432*G446,2)</f>
        <v>6.85</v>
      </c>
      <c r="H447" s="27"/>
      <c r="I447" s="27"/>
      <c r="J447" s="27"/>
      <c r="K447" s="27"/>
      <c r="L447" s="27"/>
      <c r="M447" s="27"/>
      <c r="N447" s="27"/>
      <c r="O447" s="3"/>
      <c r="P447" s="3"/>
      <c r="Q447" s="4"/>
      <c r="R447" s="3"/>
      <c r="S447" s="3"/>
      <c r="T447" s="3"/>
      <c r="U447" s="3"/>
      <c r="V447" s="3"/>
      <c r="W447" s="3"/>
      <c r="X447" s="3"/>
      <c r="Y447" s="3"/>
      <c r="Z447" s="3"/>
      <c r="AA447" s="11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9"/>
      <c r="AS447" s="11"/>
      <c r="AT447" s="5"/>
    </row>
    <row r="448" spans="1:46" ht="18" customHeight="1">
      <c r="A448" s="4"/>
      <c r="B448" s="3" t="s">
        <v>31</v>
      </c>
      <c r="C448" s="3"/>
      <c r="D448" s="3"/>
      <c r="E448" s="3"/>
      <c r="F448" s="3"/>
      <c r="G448" s="27">
        <f>G430-G426-G438</f>
        <v>9.610000000000001</v>
      </c>
      <c r="H448" s="27"/>
      <c r="I448" s="27"/>
      <c r="J448" s="27"/>
      <c r="K448" s="27"/>
      <c r="L448" s="27"/>
      <c r="M448" s="27"/>
      <c r="N448" s="27"/>
      <c r="O448" s="3"/>
      <c r="P448" s="3"/>
      <c r="Q448" s="4"/>
      <c r="R448" s="3"/>
      <c r="S448" s="3"/>
      <c r="T448" s="3"/>
      <c r="U448" s="3"/>
      <c r="V448" s="3"/>
      <c r="W448" s="3"/>
      <c r="X448" s="3"/>
      <c r="Y448" s="3"/>
      <c r="Z448" s="3"/>
      <c r="AA448" s="11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9"/>
      <c r="AS448" s="11"/>
      <c r="AT448" s="5"/>
    </row>
    <row r="449" spans="1:46" ht="18" customHeight="1">
      <c r="A449" s="4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4"/>
      <c r="R449" s="3"/>
      <c r="S449" s="3"/>
      <c r="T449" s="3"/>
      <c r="U449" s="3"/>
      <c r="V449" s="3"/>
      <c r="W449" s="3"/>
      <c r="X449" s="3"/>
      <c r="Y449" s="3"/>
      <c r="Z449" s="3"/>
      <c r="AA449" s="11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9"/>
      <c r="AS449" s="11"/>
      <c r="AT449" s="5"/>
    </row>
    <row r="450" spans="1:46" ht="18" customHeight="1">
      <c r="A450" s="4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4"/>
      <c r="R450" s="3"/>
      <c r="S450" s="3"/>
      <c r="T450" s="3"/>
      <c r="U450" s="3"/>
      <c r="V450" s="3"/>
      <c r="W450" s="3"/>
      <c r="X450" s="3"/>
      <c r="Y450" s="3"/>
      <c r="Z450" s="3"/>
      <c r="AA450" s="11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9"/>
      <c r="AS450" s="11"/>
      <c r="AT450" s="5"/>
    </row>
    <row r="451" spans="1:46" ht="18" customHeight="1">
      <c r="A451" s="4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4"/>
      <c r="R451" s="3"/>
      <c r="S451" s="3"/>
      <c r="T451" s="3"/>
      <c r="U451" s="3"/>
      <c r="V451" s="3"/>
      <c r="W451" s="3"/>
      <c r="X451" s="3"/>
      <c r="Y451" s="3"/>
      <c r="Z451" s="3"/>
      <c r="AA451" s="11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9"/>
      <c r="AS451" s="11"/>
      <c r="AT451" s="5"/>
    </row>
    <row r="452" spans="1:46" ht="18" customHeight="1">
      <c r="A452" s="4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4"/>
      <c r="R452" s="3"/>
      <c r="S452" s="3"/>
      <c r="T452" s="3"/>
      <c r="U452" s="3"/>
      <c r="V452" s="3"/>
      <c r="W452" s="3"/>
      <c r="X452" s="3"/>
      <c r="Y452" s="3"/>
      <c r="Z452" s="3"/>
      <c r="AA452" s="11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9"/>
      <c r="AS452" s="11"/>
      <c r="AT452" s="5"/>
    </row>
    <row r="453" spans="1:46" ht="18" customHeight="1">
      <c r="A453" s="4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4"/>
      <c r="R453" s="3"/>
      <c r="S453" s="3"/>
      <c r="T453" s="3"/>
      <c r="U453" s="3"/>
      <c r="V453" s="3"/>
      <c r="W453" s="3"/>
      <c r="X453" s="3"/>
      <c r="Y453" s="3"/>
      <c r="Z453" s="3"/>
      <c r="AA453" s="11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9"/>
      <c r="AS453" s="11"/>
      <c r="AT453" s="5"/>
    </row>
    <row r="454" spans="1:46" ht="18" customHeight="1">
      <c r="A454" s="4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4"/>
      <c r="R454" s="3"/>
      <c r="S454" s="3"/>
      <c r="T454" s="3"/>
      <c r="U454" s="3"/>
      <c r="V454" s="3"/>
      <c r="W454" s="3"/>
      <c r="X454" s="3"/>
      <c r="Y454" s="3"/>
      <c r="Z454" s="3"/>
      <c r="AA454" s="11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9"/>
      <c r="AS454" s="11"/>
      <c r="AT454" s="5"/>
    </row>
    <row r="455" spans="1:46" ht="18" customHeight="1">
      <c r="A455" s="4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4"/>
      <c r="R455" s="3"/>
      <c r="S455" s="3"/>
      <c r="T455" s="3"/>
      <c r="U455" s="3"/>
      <c r="V455" s="3"/>
      <c r="W455" s="3"/>
      <c r="X455" s="3"/>
      <c r="Y455" s="3"/>
      <c r="Z455" s="3"/>
      <c r="AA455" s="11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9"/>
      <c r="AS455" s="11"/>
      <c r="AT455" s="5"/>
    </row>
    <row r="456" spans="1:46" ht="18" customHeight="1">
      <c r="A456" s="4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4"/>
      <c r="R456" s="3"/>
      <c r="S456" s="3"/>
      <c r="T456" s="3"/>
      <c r="U456" s="3"/>
      <c r="V456" s="3"/>
      <c r="W456" s="3"/>
      <c r="X456" s="3"/>
      <c r="Y456" s="3"/>
      <c r="Z456" s="3"/>
      <c r="AA456" s="11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9"/>
      <c r="AS456" s="11"/>
      <c r="AT456" s="5"/>
    </row>
    <row r="457" spans="1:46" ht="18" customHeight="1">
      <c r="A457" s="4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4"/>
      <c r="R457" s="3"/>
      <c r="S457" s="3"/>
      <c r="T457" s="3"/>
      <c r="U457" s="3"/>
      <c r="V457" s="3"/>
      <c r="W457" s="3"/>
      <c r="X457" s="3"/>
      <c r="Y457" s="3"/>
      <c r="Z457" s="3"/>
      <c r="AA457" s="11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9"/>
      <c r="AS457" s="11"/>
      <c r="AT457" s="5"/>
    </row>
    <row r="458" spans="1:46" ht="18" customHeight="1">
      <c r="A458" s="4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4"/>
      <c r="R458" s="3"/>
      <c r="S458" s="3"/>
      <c r="T458" s="3"/>
      <c r="U458" s="3"/>
      <c r="V458" s="3"/>
      <c r="W458" s="3"/>
      <c r="X458" s="3"/>
      <c r="Y458" s="3"/>
      <c r="Z458" s="3"/>
      <c r="AA458" s="11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9"/>
      <c r="AS458" s="11"/>
      <c r="AT458" s="5"/>
    </row>
    <row r="459" spans="1:46" ht="18" customHeight="1">
      <c r="A459" s="4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4"/>
      <c r="R459" s="3"/>
      <c r="S459" s="3"/>
      <c r="T459" s="3"/>
      <c r="U459" s="3"/>
      <c r="V459" s="3"/>
      <c r="W459" s="3"/>
      <c r="X459" s="3"/>
      <c r="Y459" s="3"/>
      <c r="Z459" s="3"/>
      <c r="AA459" s="11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9"/>
      <c r="AS459" s="11"/>
      <c r="AT459" s="5"/>
    </row>
    <row r="460" spans="1:46" ht="18" customHeight="1">
      <c r="A460" s="4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4"/>
      <c r="R460" s="3"/>
      <c r="S460" s="3"/>
      <c r="T460" s="3"/>
      <c r="U460" s="3"/>
      <c r="V460" s="3"/>
      <c r="W460" s="3"/>
      <c r="X460" s="3"/>
      <c r="Y460" s="3"/>
      <c r="Z460" s="3"/>
      <c r="AA460" s="11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9"/>
      <c r="AS460" s="11"/>
      <c r="AT460" s="5"/>
    </row>
    <row r="461" spans="1:46" ht="18" customHeight="1">
      <c r="A461" s="4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4"/>
      <c r="R461" s="3"/>
      <c r="S461" s="3"/>
      <c r="T461" s="3"/>
      <c r="U461" s="3"/>
      <c r="V461" s="3"/>
      <c r="W461" s="3"/>
      <c r="X461" s="3"/>
      <c r="Y461" s="3"/>
      <c r="Z461" s="3"/>
      <c r="AA461" s="11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9"/>
      <c r="AS461" s="11"/>
      <c r="AT461" s="5"/>
    </row>
    <row r="462" spans="1:46" ht="18" customHeight="1">
      <c r="A462" s="6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6"/>
      <c r="R462" s="7"/>
      <c r="S462" s="7"/>
      <c r="T462" s="7"/>
      <c r="U462" s="7"/>
      <c r="V462" s="7"/>
      <c r="W462" s="7"/>
      <c r="X462" s="7"/>
      <c r="Y462" s="7"/>
      <c r="Z462" s="7"/>
      <c r="AA462" s="12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10"/>
      <c r="AS462" s="12"/>
      <c r="AT462" s="8"/>
    </row>
    <row r="463" spans="1:46" ht="18" customHeight="1">
      <c r="A463" s="2" t="s">
        <v>0</v>
      </c>
      <c r="B463" s="1"/>
      <c r="C463" s="1"/>
      <c r="D463" s="1"/>
      <c r="E463" s="1" t="s">
        <v>69</v>
      </c>
      <c r="F463" s="1"/>
      <c r="G463" s="1"/>
      <c r="H463" s="1"/>
      <c r="I463" s="1"/>
      <c r="J463" s="1"/>
      <c r="K463" s="1"/>
      <c r="L463" s="1"/>
      <c r="M463" s="1"/>
      <c r="N463" s="1"/>
      <c r="O463" s="1" t="s">
        <v>2</v>
      </c>
      <c r="P463" s="1" t="str">
        <f>ROUND(46.685723,2)&amp;"m"</f>
        <v>46.69m</v>
      </c>
      <c r="Q463" s="1" t="s">
        <v>3</v>
      </c>
      <c r="R463" s="1"/>
      <c r="S463" s="1"/>
      <c r="T463" s="1"/>
      <c r="U463" s="1"/>
      <c r="V463" s="1"/>
      <c r="W463" s="1"/>
      <c r="X463" s="1"/>
      <c r="Y463" s="1"/>
      <c r="Z463" s="1"/>
      <c r="AA463" s="1" t="s">
        <v>4</v>
      </c>
      <c r="AB463" s="1"/>
      <c r="AC463" s="1"/>
      <c r="AD463" s="1" t="str">
        <f>ROUND(0,2)&amp;"m ~ "&amp;ROUND(46.685723,2)&amp;"m"</f>
        <v>0m ~ 46.69m</v>
      </c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</row>
    <row r="464" spans="1:46" ht="18" customHeight="1">
      <c r="A464" s="13" t="s">
        <v>32</v>
      </c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 t="str">
        <f>"平均土被り="&amp;G514&amp;"M"</f>
        <v>平均土被り=2.21M</v>
      </c>
      <c r="N464" s="14"/>
      <c r="O464" s="14"/>
      <c r="P464" s="28" t="str">
        <f>"L="&amp;G495&amp;"M"</f>
        <v>L=46.69M</v>
      </c>
      <c r="Q464" s="15" t="s">
        <v>5</v>
      </c>
      <c r="R464" s="16"/>
      <c r="S464" s="16"/>
      <c r="T464" s="16"/>
      <c r="U464" s="16"/>
      <c r="V464" s="16"/>
      <c r="W464" s="16"/>
      <c r="X464" s="16"/>
      <c r="Y464" s="16"/>
      <c r="Z464" s="16"/>
      <c r="AA464" s="17" t="s">
        <v>6</v>
      </c>
      <c r="AB464" s="16"/>
      <c r="AC464" s="16"/>
      <c r="AD464" s="16"/>
      <c r="AE464" s="16"/>
      <c r="AF464" s="16"/>
      <c r="AG464" s="16"/>
      <c r="AH464" s="16"/>
      <c r="AI464" s="16"/>
      <c r="AJ464" s="16"/>
      <c r="AK464" s="16"/>
      <c r="AL464" s="16"/>
      <c r="AM464" s="16"/>
      <c r="AN464" s="16"/>
      <c r="AO464" s="16"/>
      <c r="AP464" s="16"/>
      <c r="AQ464" s="16"/>
      <c r="AR464" s="18"/>
      <c r="AS464" s="17" t="s">
        <v>7</v>
      </c>
      <c r="AT464" s="19"/>
    </row>
    <row r="465" spans="1:46" ht="18" customHeight="1">
      <c r="A465" s="20"/>
      <c r="B465" s="21"/>
      <c r="C465" s="21" t="str">
        <f>"H="&amp;G496&amp;"m,D"&amp;G491*1000&amp;"mm,人力,非舗装"</f>
        <v>H=2.5m,D150mm,人力,非舗装</v>
      </c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9"/>
      <c r="Q465" s="22"/>
      <c r="R465" s="23"/>
      <c r="S465" s="23"/>
      <c r="T465" s="23"/>
      <c r="U465" s="23"/>
      <c r="V465" s="23"/>
      <c r="W465" s="23"/>
      <c r="X465" s="23"/>
      <c r="Y465" s="23"/>
      <c r="Z465" s="23"/>
      <c r="AA465" s="24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5"/>
      <c r="AS465" s="24"/>
      <c r="AT465" s="26"/>
    </row>
    <row r="466" spans="1:46" ht="18" customHeight="1">
      <c r="A466" s="4" t="s">
        <v>33</v>
      </c>
      <c r="B466" s="3"/>
      <c r="C466" s="3"/>
      <c r="D466" s="3"/>
      <c r="E466" s="3"/>
      <c r="F466" s="3" t="str">
        <f>"= 平均土被り＋管径+T2 = "&amp;J496&amp;"M"</f>
        <v>= 平均土被り＋管径+T2 = 2.23M</v>
      </c>
      <c r="G466" s="3"/>
      <c r="H466" s="3"/>
      <c r="I466" s="3"/>
      <c r="J466" s="3"/>
      <c r="K466" s="3"/>
      <c r="L466" s="3"/>
      <c r="M466" s="3"/>
      <c r="N466" s="3"/>
      <c r="O466" s="3" t="str">
        <f>"=&gt; "&amp;G496</f>
        <v>=&gt; 2.5</v>
      </c>
      <c r="P466" s="3"/>
      <c r="Q466" s="30" t="s">
        <v>34</v>
      </c>
      <c r="R466" s="31"/>
      <c r="S466" s="31"/>
      <c r="T466" s="31"/>
      <c r="U466" s="31"/>
      <c r="V466" s="31"/>
      <c r="W466" s="31"/>
      <c r="X466" s="31"/>
      <c r="Y466" s="31"/>
      <c r="Z466" s="31"/>
      <c r="AA466" s="32"/>
      <c r="AB466" s="31"/>
      <c r="AC466" s="31"/>
      <c r="AD466" s="31"/>
      <c r="AE466" s="31"/>
      <c r="AF466" s="31"/>
      <c r="AG466" s="31"/>
      <c r="AH466" s="31"/>
      <c r="AI466" s="31"/>
      <c r="AJ466" s="31"/>
      <c r="AK466" s="31"/>
      <c r="AL466" s="31"/>
      <c r="AM466" s="31"/>
      <c r="AN466" s="31"/>
      <c r="AO466" s="31"/>
      <c r="AP466" s="31"/>
      <c r="AQ466" s="31"/>
      <c r="AR466" s="33"/>
      <c r="AS466" s="32"/>
      <c r="AT466" s="34"/>
    </row>
    <row r="467" spans="1:46" ht="18" customHeight="1">
      <c r="A467" s="4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4" t="s">
        <v>35</v>
      </c>
      <c r="R467" s="3"/>
      <c r="S467" s="3"/>
      <c r="T467" s="3"/>
      <c r="U467" s="3"/>
      <c r="V467" s="3"/>
      <c r="W467" s="3"/>
      <c r="X467" s="3"/>
      <c r="Y467" s="3"/>
      <c r="Z467" s="3"/>
      <c r="AA467" s="11" t="str">
        <f>"( "&amp;G502&amp;" + "&amp;G497&amp;" ) x 0.5 x "&amp;G496-G499-G500&amp;" x "&amp;G495&amp;"m"</f>
        <v>( 2.25 + 0.75 ) x 0.5 x 2.5 x 46.69m</v>
      </c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9"/>
      <c r="AS467" s="11"/>
      <c r="AT467" s="5"/>
    </row>
    <row r="468" spans="1:46" ht="18" customHeight="1">
      <c r="A468" s="4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5"/>
      <c r="R468" s="36"/>
      <c r="S468" s="36"/>
      <c r="T468" s="36"/>
      <c r="U468" s="36"/>
      <c r="V468" s="36"/>
      <c r="W468" s="36"/>
      <c r="X468" s="36"/>
      <c r="Y468" s="36"/>
      <c r="Z468" s="36"/>
      <c r="AA468" s="37"/>
      <c r="AB468" s="36"/>
      <c r="AC468" s="36"/>
      <c r="AD468" s="36"/>
      <c r="AE468" s="36"/>
      <c r="AF468" s="36"/>
      <c r="AG468" s="36"/>
      <c r="AH468" s="36"/>
      <c r="AI468" s="36"/>
      <c r="AJ468" s="36"/>
      <c r="AK468" s="36"/>
      <c r="AL468" s="36"/>
      <c r="AM468" s="36"/>
      <c r="AN468" s="36"/>
      <c r="AO468" s="36"/>
      <c r="AP468" s="36"/>
      <c r="AQ468" s="36"/>
      <c r="AR468" s="38" t="s">
        <v>36</v>
      </c>
      <c r="AS468" s="37">
        <f>ROUND((G502+G497)*0.5*(G496-G499-G500)*G495,2)</f>
        <v>175.09</v>
      </c>
      <c r="AT468" s="39" t="s">
        <v>37</v>
      </c>
    </row>
    <row r="469" spans="1:46" ht="18" customHeight="1">
      <c r="A469" s="4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4" t="s">
        <v>38</v>
      </c>
      <c r="R469" s="3"/>
      <c r="S469" s="3"/>
      <c r="T469" s="3"/>
      <c r="U469" s="3"/>
      <c r="V469" s="3"/>
      <c r="W469" s="3"/>
      <c r="X469" s="3"/>
      <c r="Y469" s="3"/>
      <c r="Z469" s="3"/>
      <c r="AA469" s="11" t="s">
        <v>39</v>
      </c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9"/>
      <c r="AS469" s="11"/>
      <c r="AT469" s="5"/>
    </row>
    <row r="470" spans="1:46" ht="18" customHeight="1">
      <c r="A470" s="4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4"/>
      <c r="R470" s="3"/>
      <c r="S470" s="3"/>
      <c r="T470" s="3"/>
      <c r="U470" s="3"/>
      <c r="V470" s="3"/>
      <c r="W470" s="3"/>
      <c r="X470" s="3"/>
      <c r="Y470" s="3"/>
      <c r="Z470" s="3"/>
      <c r="AA470" s="11" t="str">
        <f>"("&amp;G513&amp;"+"&amp;G511&amp;") x 0.5 x "&amp;G512-G510&amp;" x "&amp;G495&amp;"m"</f>
        <v>(2.25+0.99) x 0.5 x 2.1 x 46.69m</v>
      </c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9" t="s">
        <v>36</v>
      </c>
      <c r="AS470" s="11">
        <f>ROUND((G513+G511)*0.5*(G512-G510)*G495,2)</f>
        <v>158.84</v>
      </c>
      <c r="AT470" s="5" t="s">
        <v>37</v>
      </c>
    </row>
    <row r="471" spans="1:46" ht="18" customHeight="1">
      <c r="A471" s="4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4"/>
      <c r="R471" s="3"/>
      <c r="S471" s="3"/>
      <c r="T471" s="3"/>
      <c r="U471" s="3"/>
      <c r="V471" s="3"/>
      <c r="W471" s="3"/>
      <c r="X471" s="3"/>
      <c r="Y471" s="3"/>
      <c r="Z471" s="3"/>
      <c r="AA471" s="11" t="s">
        <v>40</v>
      </c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9"/>
      <c r="AS471" s="11"/>
      <c r="AT471" s="5"/>
    </row>
    <row r="472" spans="1:46" ht="18" customHeight="1">
      <c r="A472" s="4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4"/>
      <c r="R472" s="3"/>
      <c r="S472" s="3"/>
      <c r="T472" s="3"/>
      <c r="U472" s="3"/>
      <c r="V472" s="3"/>
      <c r="W472" s="3"/>
      <c r="X472" s="3"/>
      <c r="Y472" s="3"/>
      <c r="Z472" s="3"/>
      <c r="AA472" s="11" t="str">
        <f>"(("&amp;G511&amp;"+"&amp;G509&amp;")x0.5x"&amp;G510&amp;" - (PI/4x"&amp;G492&amp;"^2/2)) x "&amp;G495&amp;"m"</f>
        <v>((0.99+0.87)x0.5x0.2 - (PI/4x0.19^2/2)) x 46.69m</v>
      </c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9" t="s">
        <v>36</v>
      </c>
      <c r="AS472" s="11">
        <f>ROUND(((G511+G509)*0.5*G510-(PI()/4*G492^2/2))*G495,2)</f>
        <v>8.02</v>
      </c>
      <c r="AT472" s="5" t="s">
        <v>37</v>
      </c>
    </row>
    <row r="473" spans="1:46" ht="18" customHeight="1">
      <c r="A473" s="4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5"/>
      <c r="R473" s="36"/>
      <c r="S473" s="36"/>
      <c r="T473" s="36"/>
      <c r="U473" s="36"/>
      <c r="V473" s="36"/>
      <c r="W473" s="36"/>
      <c r="X473" s="36"/>
      <c r="Y473" s="36"/>
      <c r="Z473" s="36"/>
      <c r="AA473" s="37"/>
      <c r="AB473" s="36"/>
      <c r="AC473" s="36"/>
      <c r="AD473" s="36"/>
      <c r="AE473" s="36"/>
      <c r="AF473" s="36"/>
      <c r="AG473" s="36"/>
      <c r="AH473" s="36"/>
      <c r="AI473" s="36"/>
      <c r="AJ473" s="36"/>
      <c r="AK473" s="36"/>
      <c r="AL473" s="36"/>
      <c r="AM473" s="36"/>
      <c r="AN473" s="36"/>
      <c r="AO473" s="36"/>
      <c r="AP473" s="36"/>
      <c r="AQ473" s="36"/>
      <c r="AR473" s="38" t="s">
        <v>36</v>
      </c>
      <c r="AS473" s="37">
        <f>AS470+AS472</f>
        <v>166.86</v>
      </c>
      <c r="AT473" s="39" t="s">
        <v>37</v>
      </c>
    </row>
    <row r="474" spans="1:46" ht="18" customHeight="1">
      <c r="A474" s="4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4" t="s">
        <v>41</v>
      </c>
      <c r="R474" s="3"/>
      <c r="S474" s="3"/>
      <c r="T474" s="3"/>
      <c r="U474" s="3"/>
      <c r="V474" s="3"/>
      <c r="W474" s="3"/>
      <c r="X474" s="3"/>
      <c r="Y474" s="3"/>
      <c r="Z474" s="3"/>
      <c r="AA474" s="11" t="s">
        <v>42</v>
      </c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9" t="s">
        <v>36</v>
      </c>
      <c r="AS474" s="11">
        <f>AS468</f>
        <v>175.09</v>
      </c>
      <c r="AT474" s="5" t="s">
        <v>37</v>
      </c>
    </row>
    <row r="475" spans="1:46" ht="18" customHeight="1">
      <c r="A475" s="4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5"/>
      <c r="R475" s="36"/>
      <c r="S475" s="36"/>
      <c r="T475" s="36"/>
      <c r="U475" s="36"/>
      <c r="V475" s="36"/>
      <c r="W475" s="36"/>
      <c r="X475" s="36"/>
      <c r="Y475" s="36"/>
      <c r="Z475" s="36"/>
      <c r="AA475" s="37" t="s">
        <v>43</v>
      </c>
      <c r="AB475" s="36"/>
      <c r="AC475" s="36"/>
      <c r="AD475" s="36"/>
      <c r="AE475" s="36"/>
      <c r="AF475" s="36"/>
      <c r="AG475" s="36"/>
      <c r="AH475" s="36"/>
      <c r="AI475" s="36"/>
      <c r="AJ475" s="36"/>
      <c r="AK475" s="36"/>
      <c r="AL475" s="36"/>
      <c r="AM475" s="36"/>
      <c r="AN475" s="36"/>
      <c r="AO475" s="36"/>
      <c r="AP475" s="36"/>
      <c r="AQ475" s="36"/>
      <c r="AR475" s="38" t="s">
        <v>36</v>
      </c>
      <c r="AS475" s="37">
        <f>AS473</f>
        <v>166.86</v>
      </c>
      <c r="AT475" s="39" t="s">
        <v>37</v>
      </c>
    </row>
    <row r="476" spans="1:46" ht="18" customHeight="1">
      <c r="A476" s="4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4" t="s">
        <v>44</v>
      </c>
      <c r="R476" s="3"/>
      <c r="S476" s="3"/>
      <c r="T476" s="3"/>
      <c r="U476" s="3"/>
      <c r="V476" s="3"/>
      <c r="W476" s="3"/>
      <c r="X476" s="3"/>
      <c r="Y476" s="3"/>
      <c r="Z476" s="3"/>
      <c r="AA476" s="11" t="s">
        <v>45</v>
      </c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9"/>
      <c r="AS476" s="11"/>
      <c r="AT476" s="5"/>
    </row>
    <row r="477" spans="1:46" ht="18" customHeight="1">
      <c r="A477" s="4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5"/>
      <c r="R477" s="36"/>
      <c r="S477" s="36"/>
      <c r="T477" s="36"/>
      <c r="U477" s="36"/>
      <c r="V477" s="36"/>
      <c r="W477" s="36"/>
      <c r="X477" s="36"/>
      <c r="Y477" s="36"/>
      <c r="Z477" s="36"/>
      <c r="AA477" s="37" t="str">
        <f>"(("&amp;G507&amp;"+"&amp;G509&amp;") x 0.5 x "&amp;G508&amp;" - PI/4 x "&amp;G492&amp;"^2 / 2) x "&amp;G495&amp;"m"</f>
        <v>((0.75+0.87) x 0.5 x 0.2 - PI/4 x 0.19^2 / 2) x 46.69m</v>
      </c>
      <c r="AB477" s="36"/>
      <c r="AC477" s="36"/>
      <c r="AD477" s="36"/>
      <c r="AE477" s="36"/>
      <c r="AF477" s="36"/>
      <c r="AG477" s="36"/>
      <c r="AH477" s="36"/>
      <c r="AI477" s="36"/>
      <c r="AJ477" s="36"/>
      <c r="AK477" s="36"/>
      <c r="AL477" s="36"/>
      <c r="AM477" s="36"/>
      <c r="AN477" s="36"/>
      <c r="AO477" s="36"/>
      <c r="AP477" s="36"/>
      <c r="AQ477" s="36"/>
      <c r="AR477" s="38" t="s">
        <v>36</v>
      </c>
      <c r="AS477" s="37">
        <f>ROUND(((G507+G509)*0.5*G508-PI()/4*G492^2/2)*G495,2)</f>
        <v>6.9</v>
      </c>
      <c r="AT477" s="39" t="s">
        <v>37</v>
      </c>
    </row>
    <row r="478" spans="1:46" ht="18" customHeight="1">
      <c r="A478" s="4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40" t="s">
        <v>46</v>
      </c>
      <c r="R478" s="41"/>
      <c r="S478" s="41"/>
      <c r="T478" s="41"/>
      <c r="U478" s="41"/>
      <c r="V478" s="41"/>
      <c r="W478" s="41"/>
      <c r="X478" s="41"/>
      <c r="Y478" s="41"/>
      <c r="Z478" s="41"/>
      <c r="AA478" s="42"/>
      <c r="AB478" s="41"/>
      <c r="AC478" s="41"/>
      <c r="AD478" s="41"/>
      <c r="AE478" s="41"/>
      <c r="AF478" s="41"/>
      <c r="AG478" s="41"/>
      <c r="AH478" s="41"/>
      <c r="AI478" s="41"/>
      <c r="AJ478" s="41"/>
      <c r="AK478" s="41"/>
      <c r="AL478" s="41"/>
      <c r="AM478" s="41"/>
      <c r="AN478" s="41"/>
      <c r="AO478" s="41"/>
      <c r="AP478" s="41"/>
      <c r="AQ478" s="41"/>
      <c r="AR478" s="43"/>
      <c r="AS478" s="42"/>
      <c r="AT478" s="44"/>
    </row>
    <row r="479" spans="1:46" ht="18" customHeight="1">
      <c r="A479" s="4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4" t="s">
        <v>47</v>
      </c>
      <c r="R479" s="3"/>
      <c r="S479" s="3"/>
      <c r="T479" s="3"/>
      <c r="U479" s="3"/>
      <c r="V479" s="3"/>
      <c r="W479" s="3"/>
      <c r="X479" s="3"/>
      <c r="Y479" s="3"/>
      <c r="Z479" s="3"/>
      <c r="AA479" s="11" t="s">
        <v>48</v>
      </c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9"/>
      <c r="AS479" s="11"/>
      <c r="AT479" s="5"/>
    </row>
    <row r="480" spans="1:46" ht="18" customHeight="1">
      <c r="A480" s="4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5"/>
      <c r="R480" s="36"/>
      <c r="S480" s="36"/>
      <c r="T480" s="36"/>
      <c r="U480" s="36"/>
      <c r="V480" s="36"/>
      <c r="W480" s="36"/>
      <c r="X480" s="36"/>
      <c r="Y480" s="36"/>
      <c r="Z480" s="36"/>
      <c r="AA480" s="37"/>
      <c r="AB480" s="36"/>
      <c r="AC480" s="36"/>
      <c r="AD480" s="36"/>
      <c r="AE480" s="36"/>
      <c r="AF480" s="36"/>
      <c r="AG480" s="36"/>
      <c r="AH480" s="36"/>
      <c r="AI480" s="36"/>
      <c r="AJ480" s="36"/>
      <c r="AK480" s="36"/>
      <c r="AL480" s="36"/>
      <c r="AM480" s="36"/>
      <c r="AN480" s="36"/>
      <c r="AO480" s="36"/>
      <c r="AP480" s="36"/>
      <c r="AQ480" s="36"/>
      <c r="AR480" s="38" t="s">
        <v>36</v>
      </c>
      <c r="AS480" s="37">
        <f>G495</f>
        <v>46.69</v>
      </c>
      <c r="AT480" s="39" t="s">
        <v>49</v>
      </c>
    </row>
    <row r="481" spans="1:46" ht="18" customHeight="1">
      <c r="A481" s="4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4" t="s">
        <v>50</v>
      </c>
      <c r="R481" s="3"/>
      <c r="S481" s="3"/>
      <c r="T481" s="3"/>
      <c r="U481" s="3"/>
      <c r="V481" s="3"/>
      <c r="W481" s="3"/>
      <c r="X481" s="3"/>
      <c r="Y481" s="3"/>
      <c r="Z481" s="3"/>
      <c r="AA481" s="11" t="s">
        <v>51</v>
      </c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9"/>
      <c r="AS481" s="11"/>
      <c r="AT481" s="5"/>
    </row>
    <row r="482" spans="1:46" ht="18" customHeight="1">
      <c r="A482" s="4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4"/>
      <c r="R482" s="3"/>
      <c r="S482" s="3"/>
      <c r="T482" s="3"/>
      <c r="U482" s="3"/>
      <c r="V482" s="3"/>
      <c r="W482" s="3"/>
      <c r="X482" s="3"/>
      <c r="Y482" s="3"/>
      <c r="Z482" s="3"/>
      <c r="AA482" s="11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9" t="s">
        <v>36</v>
      </c>
      <c r="AS482" s="11">
        <f>G495</f>
        <v>46.69</v>
      </c>
      <c r="AT482" s="5" t="s">
        <v>49</v>
      </c>
    </row>
    <row r="483" spans="1:46" ht="18" customHeight="1">
      <c r="A483" s="4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40" t="s">
        <v>52</v>
      </c>
      <c r="R483" s="41"/>
      <c r="S483" s="41"/>
      <c r="T483" s="41"/>
      <c r="U483" s="41"/>
      <c r="V483" s="41"/>
      <c r="W483" s="41"/>
      <c r="X483" s="41"/>
      <c r="Y483" s="41"/>
      <c r="Z483" s="41"/>
      <c r="AA483" s="42"/>
      <c r="AB483" s="41"/>
      <c r="AC483" s="41"/>
      <c r="AD483" s="41"/>
      <c r="AE483" s="41"/>
      <c r="AF483" s="41"/>
      <c r="AG483" s="41"/>
      <c r="AH483" s="41"/>
      <c r="AI483" s="41"/>
      <c r="AJ483" s="41"/>
      <c r="AK483" s="41"/>
      <c r="AL483" s="41"/>
      <c r="AM483" s="41"/>
      <c r="AN483" s="41"/>
      <c r="AO483" s="41"/>
      <c r="AP483" s="41"/>
      <c r="AQ483" s="41"/>
      <c r="AR483" s="43"/>
      <c r="AS483" s="42"/>
      <c r="AT483" s="44"/>
    </row>
    <row r="484" spans="1:46" ht="18" customHeight="1">
      <c r="A484" s="4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4" t="s">
        <v>53</v>
      </c>
      <c r="R484" s="3"/>
      <c r="S484" s="3"/>
      <c r="T484" s="3"/>
      <c r="U484" s="3"/>
      <c r="V484" s="3"/>
      <c r="W484" s="3"/>
      <c r="X484" s="3"/>
      <c r="Y484" s="3"/>
      <c r="Z484" s="3"/>
      <c r="AA484" s="11" t="s">
        <v>54</v>
      </c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9"/>
      <c r="AS484" s="11"/>
      <c r="AT484" s="5"/>
    </row>
    <row r="485" spans="1:46" ht="18" customHeight="1">
      <c r="A485" s="4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5"/>
      <c r="R485" s="36"/>
      <c r="S485" s="36"/>
      <c r="T485" s="36"/>
      <c r="U485" s="36"/>
      <c r="V485" s="36"/>
      <c r="W485" s="36"/>
      <c r="X485" s="36"/>
      <c r="Y485" s="36"/>
      <c r="Z485" s="36"/>
      <c r="AA485" s="37" t="str">
        <f>"H = "&amp;ROUND(2.5,2)&amp;" m"</f>
        <v>H = 2.5 m</v>
      </c>
      <c r="AB485" s="36"/>
      <c r="AC485" s="36"/>
      <c r="AD485" s="36"/>
      <c r="AE485" s="36"/>
      <c r="AF485" s="36"/>
      <c r="AG485" s="36"/>
      <c r="AH485" s="36"/>
      <c r="AI485" s="36"/>
      <c r="AJ485" s="36"/>
      <c r="AK485" s="36"/>
      <c r="AL485" s="36"/>
      <c r="AM485" s="36"/>
      <c r="AN485" s="36"/>
      <c r="AO485" s="36"/>
      <c r="AP485" s="36"/>
      <c r="AQ485" s="36"/>
      <c r="AR485" s="38" t="s">
        <v>36</v>
      </c>
      <c r="AS485" s="37">
        <v>1</v>
      </c>
      <c r="AT485" s="39"/>
    </row>
    <row r="486" spans="1:46" ht="18" customHeight="1">
      <c r="A486" s="4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4" t="s">
        <v>55</v>
      </c>
      <c r="R486" s="3"/>
      <c r="S486" s="3"/>
      <c r="T486" s="3"/>
      <c r="U486" s="3"/>
      <c r="V486" s="3"/>
      <c r="W486" s="3"/>
      <c r="X486" s="3"/>
      <c r="Y486" s="3"/>
      <c r="Z486" s="3"/>
      <c r="AA486" s="11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9"/>
      <c r="AS486" s="11"/>
      <c r="AT486" s="5"/>
    </row>
    <row r="487" spans="1:46" ht="18" customHeight="1">
      <c r="A487" s="4"/>
      <c r="B487" s="3"/>
      <c r="C487" s="3" t="str">
        <f>"T1="&amp;G503</f>
        <v>T1=0.28</v>
      </c>
      <c r="D487" s="3"/>
      <c r="E487" s="3"/>
      <c r="F487" s="3" t="str">
        <f>"T2="&amp;G504</f>
        <v>T2=0.1</v>
      </c>
      <c r="G487" s="3"/>
      <c r="H487" s="3"/>
      <c r="I487" s="3" t="str">
        <f>"T3="&amp;G510</f>
        <v>T3=0.2</v>
      </c>
      <c r="J487" s="3"/>
      <c r="K487" s="3"/>
      <c r="L487" s="3" t="str">
        <f>"B1="&amp;G502</f>
        <v>B1=2.25</v>
      </c>
      <c r="M487" s="3"/>
      <c r="N487" s="3"/>
      <c r="O487" s="3" t="str">
        <f>"B2="&amp;G513</f>
        <v>B2=2.25</v>
      </c>
      <c r="P487" s="3"/>
      <c r="Q487" s="4"/>
      <c r="R487" s="3"/>
      <c r="S487" s="3"/>
      <c r="T487" s="3" t="s">
        <v>56</v>
      </c>
      <c r="U487" s="3"/>
      <c r="V487" s="3"/>
      <c r="W487" s="3"/>
      <c r="X487" s="3"/>
      <c r="Y487" s="3"/>
      <c r="Z487" s="3"/>
      <c r="AA487" s="11" t="str">
        <f>"① D"&amp;ROUND(0.15,220732880)*1000&amp;" mm"</f>
        <v>① D150 mm</v>
      </c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9" t="s">
        <v>36</v>
      </c>
      <c r="AS487" s="11">
        <v>1</v>
      </c>
      <c r="AT487" s="5"/>
    </row>
    <row r="488" spans="1:46" ht="18" customHeight="1">
      <c r="A488" s="4"/>
      <c r="B488" s="3"/>
      <c r="C488" s="3" t="str">
        <f>"B3="&amp;G511</f>
        <v>B3=0.99</v>
      </c>
      <c r="D488" s="3"/>
      <c r="E488" s="3"/>
      <c r="F488" s="3" t="str">
        <f>"B4="&amp;G509</f>
        <v>B4=0.87</v>
      </c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45" t="s">
        <v>57</v>
      </c>
      <c r="R488" s="46"/>
      <c r="S488" s="46"/>
      <c r="T488" s="46"/>
      <c r="U488" s="46"/>
      <c r="V488" s="46"/>
      <c r="W488" s="46"/>
      <c r="X488" s="46"/>
      <c r="Y488" s="46"/>
      <c r="Z488" s="46"/>
      <c r="AA488" s="47"/>
      <c r="AB488" s="46"/>
      <c r="AC488" s="46"/>
      <c r="AD488" s="46"/>
      <c r="AE488" s="46"/>
      <c r="AF488" s="46"/>
      <c r="AG488" s="46"/>
      <c r="AH488" s="46"/>
      <c r="AI488" s="46"/>
      <c r="AJ488" s="46"/>
      <c r="AK488" s="46"/>
      <c r="AL488" s="46"/>
      <c r="AM488" s="46"/>
      <c r="AN488" s="46"/>
      <c r="AO488" s="46"/>
      <c r="AP488" s="46"/>
      <c r="AQ488" s="46"/>
      <c r="AR488" s="48"/>
      <c r="AS488" s="47"/>
      <c r="AT488" s="49"/>
    </row>
    <row r="489" spans="1:46" ht="18" customHeight="1">
      <c r="A489" s="4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4"/>
      <c r="R489" s="3"/>
      <c r="S489" s="3"/>
      <c r="T489" s="3"/>
      <c r="U489" s="3"/>
      <c r="V489" s="3"/>
      <c r="W489" s="3"/>
      <c r="X489" s="3"/>
      <c r="Y489" s="3"/>
      <c r="Z489" s="3"/>
      <c r="AA489" s="11" t="str">
        <f>"50 %"</f>
        <v>50 %</v>
      </c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9" t="s">
        <v>36</v>
      </c>
      <c r="AS489" s="11">
        <f>ROUND(50/100,2)</f>
        <v>0.5</v>
      </c>
      <c r="AT489" s="5"/>
    </row>
    <row r="490" spans="1:46" ht="18" customHeight="1">
      <c r="A490" s="4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4"/>
      <c r="R490" s="3"/>
      <c r="S490" s="3"/>
      <c r="T490" s="3"/>
      <c r="U490" s="3"/>
      <c r="V490" s="3"/>
      <c r="W490" s="3"/>
      <c r="X490" s="3"/>
      <c r="Y490" s="3"/>
      <c r="Z490" s="3"/>
      <c r="AA490" s="11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9"/>
      <c r="AS490" s="11"/>
      <c r="AT490" s="5"/>
    </row>
    <row r="491" spans="1:46" ht="18" customHeight="1">
      <c r="A491" s="4"/>
      <c r="B491" s="3" t="s">
        <v>8</v>
      </c>
      <c r="C491" s="3"/>
      <c r="D491" s="3"/>
      <c r="E491" s="3"/>
      <c r="F491" s="3"/>
      <c r="G491" s="27">
        <v>0.15</v>
      </c>
      <c r="H491" s="27"/>
      <c r="I491" s="27"/>
      <c r="J491" s="27">
        <v>0.15</v>
      </c>
      <c r="K491" s="27"/>
      <c r="L491" s="27"/>
      <c r="M491" s="27">
        <v>1</v>
      </c>
      <c r="N491" s="27"/>
      <c r="O491" s="3"/>
      <c r="P491" s="3"/>
      <c r="Q491" s="4"/>
      <c r="R491" s="3"/>
      <c r="S491" s="3"/>
      <c r="T491" s="3"/>
      <c r="U491" s="3"/>
      <c r="V491" s="3"/>
      <c r="W491" s="3"/>
      <c r="X491" s="3"/>
      <c r="Y491" s="3"/>
      <c r="Z491" s="3"/>
      <c r="AA491" s="11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9"/>
      <c r="AS491" s="11"/>
      <c r="AT491" s="5"/>
    </row>
    <row r="492" spans="1:46" ht="18" customHeight="1">
      <c r="A492" s="4"/>
      <c r="B492" s="3" t="s">
        <v>9</v>
      </c>
      <c r="C492" s="3"/>
      <c r="D492" s="3"/>
      <c r="E492" s="3"/>
      <c r="F492" s="3"/>
      <c r="G492" s="27">
        <v>0.19</v>
      </c>
      <c r="H492" s="27"/>
      <c r="I492" s="27"/>
      <c r="J492" s="27">
        <v>0.19</v>
      </c>
      <c r="K492" s="27"/>
      <c r="L492" s="27"/>
      <c r="M492" s="27"/>
      <c r="N492" s="27"/>
      <c r="O492" s="3"/>
      <c r="P492" s="3"/>
      <c r="Q492" s="4"/>
      <c r="R492" s="3"/>
      <c r="S492" s="3"/>
      <c r="T492" s="3"/>
      <c r="U492" s="3"/>
      <c r="V492" s="3"/>
      <c r="W492" s="3"/>
      <c r="X492" s="3"/>
      <c r="Y492" s="3"/>
      <c r="Z492" s="3"/>
      <c r="AA492" s="11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9"/>
      <c r="AS492" s="11"/>
      <c r="AT492" s="5"/>
    </row>
    <row r="493" spans="1:46" ht="18" customHeight="1">
      <c r="A493" s="4"/>
      <c r="B493" s="3" t="s">
        <v>10</v>
      </c>
      <c r="C493" s="3"/>
      <c r="D493" s="3"/>
      <c r="E493" s="3"/>
      <c r="F493" s="3"/>
      <c r="G493" s="27">
        <v>0</v>
      </c>
      <c r="H493" s="27"/>
      <c r="I493" s="27"/>
      <c r="J493" s="27"/>
      <c r="K493" s="27"/>
      <c r="L493" s="27"/>
      <c r="M493" s="27"/>
      <c r="N493" s="27"/>
      <c r="O493" s="3"/>
      <c r="P493" s="3"/>
      <c r="Q493" s="4"/>
      <c r="R493" s="3"/>
      <c r="S493" s="3"/>
      <c r="T493" s="3"/>
      <c r="U493" s="3"/>
      <c r="V493" s="3"/>
      <c r="W493" s="3"/>
      <c r="X493" s="3"/>
      <c r="Y493" s="3"/>
      <c r="Z493" s="3"/>
      <c r="AA493" s="11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9"/>
      <c r="AS493" s="11"/>
      <c r="AT493" s="5"/>
    </row>
    <row r="494" spans="1:46" ht="18" customHeight="1">
      <c r="A494" s="4"/>
      <c r="B494" s="3" t="s">
        <v>11</v>
      </c>
      <c r="C494" s="3"/>
      <c r="D494" s="3"/>
      <c r="E494" s="3"/>
      <c r="F494" s="3"/>
      <c r="G494" s="27">
        <v>0</v>
      </c>
      <c r="H494" s="27"/>
      <c r="I494" s="27"/>
      <c r="J494" s="27"/>
      <c r="K494" s="27"/>
      <c r="L494" s="27"/>
      <c r="M494" s="27"/>
      <c r="N494" s="27"/>
      <c r="O494" s="3"/>
      <c r="P494" s="3"/>
      <c r="Q494" s="4"/>
      <c r="R494" s="3"/>
      <c r="S494" s="3"/>
      <c r="T494" s="3"/>
      <c r="U494" s="3"/>
      <c r="V494" s="3"/>
      <c r="W494" s="3"/>
      <c r="X494" s="3"/>
      <c r="Y494" s="3"/>
      <c r="Z494" s="3"/>
      <c r="AA494" s="11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9"/>
      <c r="AS494" s="11"/>
      <c r="AT494" s="5"/>
    </row>
    <row r="495" spans="1:46" ht="18" customHeight="1">
      <c r="A495" s="4"/>
      <c r="B495" s="3" t="s">
        <v>12</v>
      </c>
      <c r="C495" s="3"/>
      <c r="D495" s="3"/>
      <c r="E495" s="3"/>
      <c r="F495" s="3"/>
      <c r="G495" s="27">
        <f>J495-G493-G494</f>
        <v>46.69</v>
      </c>
      <c r="H495" s="27"/>
      <c r="I495" s="27"/>
      <c r="J495" s="27">
        <v>46.69</v>
      </c>
      <c r="K495" s="27"/>
      <c r="L495" s="27"/>
      <c r="M495" s="27"/>
      <c r="N495" s="27"/>
      <c r="O495" s="3"/>
      <c r="P495" s="3"/>
      <c r="Q495" s="4"/>
      <c r="R495" s="3"/>
      <c r="S495" s="3"/>
      <c r="T495" s="3"/>
      <c r="U495" s="3"/>
      <c r="V495" s="3"/>
      <c r="W495" s="3"/>
      <c r="X495" s="3"/>
      <c r="Y495" s="3"/>
      <c r="Z495" s="3"/>
      <c r="AA495" s="11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9"/>
      <c r="AS495" s="11"/>
      <c r="AT495" s="5"/>
    </row>
    <row r="496" spans="1:46" ht="18" customHeight="1">
      <c r="A496" s="4"/>
      <c r="B496" s="3" t="s">
        <v>13</v>
      </c>
      <c r="C496" s="3"/>
      <c r="D496" s="3"/>
      <c r="E496" s="3"/>
      <c r="F496" s="3"/>
      <c r="G496" s="27">
        <v>2.5</v>
      </c>
      <c r="H496" s="27"/>
      <c r="I496" s="27"/>
      <c r="J496" s="27">
        <v>2.23</v>
      </c>
      <c r="K496" s="27"/>
      <c r="L496" s="27"/>
      <c r="M496" s="27"/>
      <c r="N496" s="27"/>
      <c r="O496" s="3"/>
      <c r="P496" s="3"/>
      <c r="Q496" s="4"/>
      <c r="R496" s="3"/>
      <c r="S496" s="3"/>
      <c r="T496" s="3"/>
      <c r="U496" s="3"/>
      <c r="V496" s="3"/>
      <c r="W496" s="3"/>
      <c r="X496" s="3"/>
      <c r="Y496" s="3"/>
      <c r="Z496" s="3"/>
      <c r="AA496" s="11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9"/>
      <c r="AS496" s="11"/>
      <c r="AT496" s="5"/>
    </row>
    <row r="497" spans="1:46" ht="18" customHeight="1">
      <c r="A497" s="4"/>
      <c r="B497" s="3" t="s">
        <v>14</v>
      </c>
      <c r="C497" s="3"/>
      <c r="D497" s="3"/>
      <c r="E497" s="3"/>
      <c r="F497" s="3"/>
      <c r="G497" s="27">
        <v>0.75</v>
      </c>
      <c r="H497" s="27"/>
      <c r="I497" s="27"/>
      <c r="J497" s="27"/>
      <c r="K497" s="27"/>
      <c r="L497" s="27"/>
      <c r="M497" s="27"/>
      <c r="N497" s="27"/>
      <c r="O497" s="3"/>
      <c r="P497" s="3"/>
      <c r="Q497" s="4"/>
      <c r="R497" s="3"/>
      <c r="S497" s="3"/>
      <c r="T497" s="3"/>
      <c r="U497" s="3"/>
      <c r="V497" s="3"/>
      <c r="W497" s="3"/>
      <c r="X497" s="3"/>
      <c r="Y497" s="3"/>
      <c r="Z497" s="3"/>
      <c r="AA497" s="11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9"/>
      <c r="AS497" s="11"/>
      <c r="AT497" s="5"/>
    </row>
    <row r="498" spans="1:46" ht="18" customHeight="1">
      <c r="A498" s="4"/>
      <c r="B498" s="3" t="s">
        <v>15</v>
      </c>
      <c r="C498" s="3"/>
      <c r="D498" s="3"/>
      <c r="E498" s="3"/>
      <c r="F498" s="3"/>
      <c r="G498" s="27">
        <v>0.3</v>
      </c>
      <c r="H498" s="27"/>
      <c r="I498" s="27"/>
      <c r="J498" s="27"/>
      <c r="K498" s="27"/>
      <c r="L498" s="27"/>
      <c r="M498" s="27"/>
      <c r="N498" s="27"/>
      <c r="O498" s="3"/>
      <c r="P498" s="3"/>
      <c r="Q498" s="4"/>
      <c r="R498" s="3"/>
      <c r="S498" s="3"/>
      <c r="T498" s="3"/>
      <c r="U498" s="3"/>
      <c r="V498" s="3"/>
      <c r="W498" s="3"/>
      <c r="X498" s="3"/>
      <c r="Y498" s="3"/>
      <c r="Z498" s="3"/>
      <c r="AA498" s="11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9"/>
      <c r="AS498" s="11"/>
      <c r="AT498" s="5"/>
    </row>
    <row r="499" spans="1:46" ht="18" customHeight="1">
      <c r="A499" s="4"/>
      <c r="B499" s="3" t="s">
        <v>16</v>
      </c>
      <c r="C499" s="3"/>
      <c r="D499" s="3"/>
      <c r="E499" s="3"/>
      <c r="F499" s="3"/>
      <c r="G499" s="27">
        <v>0</v>
      </c>
      <c r="H499" s="27"/>
      <c r="I499" s="27"/>
      <c r="J499" s="27"/>
      <c r="K499" s="27"/>
      <c r="L499" s="27"/>
      <c r="M499" s="27"/>
      <c r="N499" s="27"/>
      <c r="O499" s="3"/>
      <c r="P499" s="3"/>
      <c r="Q499" s="4"/>
      <c r="R499" s="3"/>
      <c r="S499" s="3"/>
      <c r="T499" s="3"/>
      <c r="U499" s="3"/>
      <c r="V499" s="3"/>
      <c r="W499" s="3"/>
      <c r="X499" s="3"/>
      <c r="Y499" s="3"/>
      <c r="Z499" s="3"/>
      <c r="AA499" s="11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9"/>
      <c r="AS499" s="11"/>
      <c r="AT499" s="5"/>
    </row>
    <row r="500" spans="1:46" ht="18" customHeight="1">
      <c r="A500" s="4"/>
      <c r="B500" s="3" t="s">
        <v>17</v>
      </c>
      <c r="C500" s="3"/>
      <c r="D500" s="3"/>
      <c r="E500" s="3"/>
      <c r="F500" s="3"/>
      <c r="G500" s="27">
        <v>0</v>
      </c>
      <c r="H500" s="27"/>
      <c r="I500" s="27"/>
      <c r="J500" s="27"/>
      <c r="K500" s="27"/>
      <c r="L500" s="27"/>
      <c r="M500" s="27"/>
      <c r="N500" s="27"/>
      <c r="O500" s="3"/>
      <c r="P500" s="3"/>
      <c r="Q500" s="4"/>
      <c r="R500" s="3"/>
      <c r="S500" s="3"/>
      <c r="T500" s="3"/>
      <c r="U500" s="3"/>
      <c r="V500" s="3"/>
      <c r="W500" s="3"/>
      <c r="X500" s="3"/>
      <c r="Y500" s="3"/>
      <c r="Z500" s="3"/>
      <c r="AA500" s="11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9"/>
      <c r="AS500" s="11"/>
      <c r="AT500" s="5"/>
    </row>
    <row r="501" spans="1:46" ht="18" customHeight="1">
      <c r="A501" s="4"/>
      <c r="B501" s="3" t="s">
        <v>18</v>
      </c>
      <c r="C501" s="3"/>
      <c r="D501" s="3"/>
      <c r="E501" s="3"/>
      <c r="F501" s="3"/>
      <c r="G501" s="27">
        <v>0</v>
      </c>
      <c r="H501" s="27"/>
      <c r="I501" s="27"/>
      <c r="J501" s="27"/>
      <c r="K501" s="27"/>
      <c r="L501" s="27"/>
      <c r="M501" s="27"/>
      <c r="N501" s="27"/>
      <c r="O501" s="3"/>
      <c r="P501" s="3"/>
      <c r="Q501" s="4"/>
      <c r="R501" s="3"/>
      <c r="S501" s="3"/>
      <c r="T501" s="3"/>
      <c r="U501" s="3"/>
      <c r="V501" s="3"/>
      <c r="W501" s="3"/>
      <c r="X501" s="3"/>
      <c r="Y501" s="3"/>
      <c r="Z501" s="3"/>
      <c r="AA501" s="11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9"/>
      <c r="AS501" s="11"/>
      <c r="AT501" s="5"/>
    </row>
    <row r="502" spans="1:46" ht="18" customHeight="1">
      <c r="A502" s="4"/>
      <c r="B502" s="3" t="s">
        <v>19</v>
      </c>
      <c r="C502" s="3"/>
      <c r="D502" s="3"/>
      <c r="E502" s="3"/>
      <c r="F502" s="3"/>
      <c r="G502" s="27">
        <f>ROUND(G497+2*G498*(G496-(G499+G500)),2)</f>
        <v>2.25</v>
      </c>
      <c r="H502" s="27"/>
      <c r="I502" s="27"/>
      <c r="J502" s="27"/>
      <c r="K502" s="27"/>
      <c r="L502" s="27"/>
      <c r="M502" s="27"/>
      <c r="N502" s="27"/>
      <c r="O502" s="3"/>
      <c r="P502" s="3"/>
      <c r="Q502" s="4"/>
      <c r="R502" s="3"/>
      <c r="S502" s="3"/>
      <c r="T502" s="3"/>
      <c r="U502" s="3"/>
      <c r="V502" s="3"/>
      <c r="W502" s="3"/>
      <c r="X502" s="3"/>
      <c r="Y502" s="3"/>
      <c r="Z502" s="3"/>
      <c r="AA502" s="11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9"/>
      <c r="AS502" s="11"/>
      <c r="AT502" s="5"/>
    </row>
    <row r="503" spans="1:46" ht="18" customHeight="1">
      <c r="A503" s="4"/>
      <c r="B503" s="3" t="s">
        <v>20</v>
      </c>
      <c r="C503" s="3"/>
      <c r="D503" s="3"/>
      <c r="E503" s="3"/>
      <c r="F503" s="3"/>
      <c r="G503" s="27">
        <v>0.28</v>
      </c>
      <c r="H503" s="27"/>
      <c r="I503" s="27"/>
      <c r="J503" s="27"/>
      <c r="K503" s="27"/>
      <c r="L503" s="27"/>
      <c r="M503" s="27"/>
      <c r="N503" s="27"/>
      <c r="O503" s="3"/>
      <c r="P503" s="3"/>
      <c r="Q503" s="4"/>
      <c r="R503" s="3"/>
      <c r="S503" s="3"/>
      <c r="T503" s="3"/>
      <c r="U503" s="3"/>
      <c r="V503" s="3"/>
      <c r="W503" s="3"/>
      <c r="X503" s="3"/>
      <c r="Y503" s="3"/>
      <c r="Z503" s="3"/>
      <c r="AA503" s="11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9"/>
      <c r="AS503" s="11"/>
      <c r="AT503" s="5"/>
    </row>
    <row r="504" spans="1:46" ht="18" customHeight="1">
      <c r="A504" s="4"/>
      <c r="B504" s="3" t="s">
        <v>21</v>
      </c>
      <c r="C504" s="3"/>
      <c r="D504" s="3"/>
      <c r="E504" s="3"/>
      <c r="F504" s="3"/>
      <c r="G504" s="27">
        <v>0.1</v>
      </c>
      <c r="H504" s="27"/>
      <c r="I504" s="27"/>
      <c r="J504" s="27"/>
      <c r="K504" s="27"/>
      <c r="L504" s="27"/>
      <c r="M504" s="27"/>
      <c r="N504" s="27"/>
      <c r="O504" s="3"/>
      <c r="P504" s="3"/>
      <c r="Q504" s="4"/>
      <c r="R504" s="3"/>
      <c r="S504" s="3"/>
      <c r="T504" s="3"/>
      <c r="U504" s="3"/>
      <c r="V504" s="3"/>
      <c r="W504" s="3"/>
      <c r="X504" s="3"/>
      <c r="Y504" s="3"/>
      <c r="Z504" s="3"/>
      <c r="AA504" s="11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9"/>
      <c r="AS504" s="11"/>
      <c r="AT504" s="5"/>
    </row>
    <row r="505" spans="1:46" ht="18" customHeight="1">
      <c r="A505" s="4"/>
      <c r="B505" s="3" t="s">
        <v>22</v>
      </c>
      <c r="C505" s="3"/>
      <c r="D505" s="3"/>
      <c r="E505" s="3"/>
      <c r="F505" s="3"/>
      <c r="G505" s="27">
        <v>0.1</v>
      </c>
      <c r="H505" s="27"/>
      <c r="I505" s="27"/>
      <c r="J505" s="27"/>
      <c r="K505" s="27"/>
      <c r="L505" s="27"/>
      <c r="M505" s="27"/>
      <c r="N505" s="27"/>
      <c r="O505" s="3"/>
      <c r="P505" s="3"/>
      <c r="Q505" s="4"/>
      <c r="R505" s="3"/>
      <c r="S505" s="3"/>
      <c r="T505" s="3"/>
      <c r="U505" s="3"/>
      <c r="V505" s="3"/>
      <c r="W505" s="3"/>
      <c r="X505" s="3"/>
      <c r="Y505" s="3"/>
      <c r="Z505" s="3"/>
      <c r="AA505" s="11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9"/>
      <c r="AS505" s="11"/>
      <c r="AT505" s="5"/>
    </row>
    <row r="506" spans="1:46" ht="18" customHeight="1">
      <c r="A506" s="4"/>
      <c r="B506" s="3" t="s">
        <v>23</v>
      </c>
      <c r="C506" s="3"/>
      <c r="D506" s="3"/>
      <c r="E506" s="3"/>
      <c r="F506" s="3"/>
      <c r="G506" s="27">
        <v>0</v>
      </c>
      <c r="H506" s="27"/>
      <c r="I506" s="27"/>
      <c r="J506" s="27"/>
      <c r="K506" s="27"/>
      <c r="L506" s="27"/>
      <c r="M506" s="27"/>
      <c r="N506" s="27"/>
      <c r="O506" s="3"/>
      <c r="P506" s="3"/>
      <c r="Q506" s="4"/>
      <c r="R506" s="3"/>
      <c r="S506" s="3"/>
      <c r="T506" s="3"/>
      <c r="U506" s="3"/>
      <c r="V506" s="3"/>
      <c r="W506" s="3"/>
      <c r="X506" s="3"/>
      <c r="Y506" s="3"/>
      <c r="Z506" s="3"/>
      <c r="AA506" s="11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9"/>
      <c r="AS506" s="11"/>
      <c r="AT506" s="5"/>
    </row>
    <row r="507" spans="1:46" ht="18" customHeight="1">
      <c r="A507" s="4"/>
      <c r="B507" s="3" t="s">
        <v>24</v>
      </c>
      <c r="C507" s="3"/>
      <c r="D507" s="3"/>
      <c r="E507" s="3"/>
      <c r="F507" s="3"/>
      <c r="G507" s="27">
        <f>ROUND(G497+2*G498*G506,2)</f>
        <v>0.75</v>
      </c>
      <c r="H507" s="27"/>
      <c r="I507" s="27"/>
      <c r="J507" s="27"/>
      <c r="K507" s="27"/>
      <c r="L507" s="27"/>
      <c r="M507" s="27"/>
      <c r="N507" s="27"/>
      <c r="O507" s="3"/>
      <c r="P507" s="3"/>
      <c r="Q507" s="4"/>
      <c r="R507" s="3"/>
      <c r="S507" s="3"/>
      <c r="T507" s="3"/>
      <c r="U507" s="3"/>
      <c r="V507" s="3"/>
      <c r="W507" s="3"/>
      <c r="X507" s="3"/>
      <c r="Y507" s="3"/>
      <c r="Z507" s="3"/>
      <c r="AA507" s="11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9"/>
      <c r="AS507" s="11"/>
      <c r="AT507" s="5"/>
    </row>
    <row r="508" spans="1:46" ht="18" customHeight="1">
      <c r="A508" s="4"/>
      <c r="B508" s="3" t="s">
        <v>25</v>
      </c>
      <c r="C508" s="3"/>
      <c r="D508" s="3"/>
      <c r="E508" s="3"/>
      <c r="F508" s="3"/>
      <c r="G508" s="27">
        <f>ROUND(G504+G492/2,2)</f>
        <v>0.2</v>
      </c>
      <c r="H508" s="27"/>
      <c r="I508" s="27"/>
      <c r="J508" s="27"/>
      <c r="K508" s="27"/>
      <c r="L508" s="27"/>
      <c r="M508" s="27"/>
      <c r="N508" s="27"/>
      <c r="O508" s="3"/>
      <c r="P508" s="3"/>
      <c r="Q508" s="4"/>
      <c r="R508" s="3"/>
      <c r="S508" s="3"/>
      <c r="T508" s="3"/>
      <c r="U508" s="3"/>
      <c r="V508" s="3"/>
      <c r="W508" s="3"/>
      <c r="X508" s="3"/>
      <c r="Y508" s="3"/>
      <c r="Z508" s="3"/>
      <c r="AA508" s="11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9"/>
      <c r="AS508" s="11"/>
      <c r="AT508" s="5"/>
    </row>
    <row r="509" spans="1:46" ht="18" customHeight="1">
      <c r="A509" s="4"/>
      <c r="B509" s="3" t="s">
        <v>26</v>
      </c>
      <c r="C509" s="3"/>
      <c r="D509" s="3"/>
      <c r="E509" s="3"/>
      <c r="F509" s="3"/>
      <c r="G509" s="27">
        <f>ROUND(G507+2*G498*G508,2)</f>
        <v>0.87</v>
      </c>
      <c r="H509" s="27"/>
      <c r="I509" s="27"/>
      <c r="J509" s="27"/>
      <c r="K509" s="27"/>
      <c r="L509" s="27"/>
      <c r="M509" s="27"/>
      <c r="N509" s="27"/>
      <c r="O509" s="3"/>
      <c r="P509" s="3"/>
      <c r="Q509" s="4"/>
      <c r="R509" s="3"/>
      <c r="S509" s="3"/>
      <c r="T509" s="3"/>
      <c r="U509" s="3"/>
      <c r="V509" s="3"/>
      <c r="W509" s="3"/>
      <c r="X509" s="3"/>
      <c r="Y509" s="3"/>
      <c r="Z509" s="3"/>
      <c r="AA509" s="11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9"/>
      <c r="AS509" s="11"/>
      <c r="AT509" s="5"/>
    </row>
    <row r="510" spans="1:46" ht="18" customHeight="1">
      <c r="A510" s="4"/>
      <c r="B510" s="3" t="s">
        <v>27</v>
      </c>
      <c r="C510" s="3"/>
      <c r="D510" s="3"/>
      <c r="E510" s="3"/>
      <c r="F510" s="3"/>
      <c r="G510" s="27">
        <f>ROUND(G505+G492/2,2)</f>
        <v>0.2</v>
      </c>
      <c r="H510" s="27"/>
      <c r="I510" s="27"/>
      <c r="J510" s="27"/>
      <c r="K510" s="27"/>
      <c r="L510" s="27"/>
      <c r="M510" s="27"/>
      <c r="N510" s="27"/>
      <c r="O510" s="3"/>
      <c r="P510" s="3"/>
      <c r="Q510" s="4"/>
      <c r="R510" s="3"/>
      <c r="S510" s="3"/>
      <c r="T510" s="3"/>
      <c r="U510" s="3"/>
      <c r="V510" s="3"/>
      <c r="W510" s="3"/>
      <c r="X510" s="3"/>
      <c r="Y510" s="3"/>
      <c r="Z510" s="3"/>
      <c r="AA510" s="11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9"/>
      <c r="AS510" s="11"/>
      <c r="AT510" s="5"/>
    </row>
    <row r="511" spans="1:46" ht="18" customHeight="1">
      <c r="A511" s="4"/>
      <c r="B511" s="3" t="s">
        <v>28</v>
      </c>
      <c r="C511" s="3"/>
      <c r="D511" s="3"/>
      <c r="E511" s="3"/>
      <c r="F511" s="3"/>
      <c r="G511" s="27">
        <f>ROUND(G509+2*G498*G510,2)</f>
        <v>0.99</v>
      </c>
      <c r="H511" s="27"/>
      <c r="I511" s="27"/>
      <c r="J511" s="27"/>
      <c r="K511" s="27"/>
      <c r="L511" s="27"/>
      <c r="M511" s="27"/>
      <c r="N511" s="27"/>
      <c r="O511" s="3"/>
      <c r="P511" s="3"/>
      <c r="Q511" s="4"/>
      <c r="R511" s="3"/>
      <c r="S511" s="3"/>
      <c r="T511" s="3"/>
      <c r="U511" s="3"/>
      <c r="V511" s="3"/>
      <c r="W511" s="3"/>
      <c r="X511" s="3"/>
      <c r="Y511" s="3"/>
      <c r="Z511" s="3"/>
      <c r="AA511" s="11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9"/>
      <c r="AS511" s="11"/>
      <c r="AT511" s="5"/>
    </row>
    <row r="512" spans="1:46" ht="18" customHeight="1">
      <c r="A512" s="4"/>
      <c r="B512" s="3" t="s">
        <v>29</v>
      </c>
      <c r="C512" s="3"/>
      <c r="D512" s="3"/>
      <c r="E512" s="3"/>
      <c r="F512" s="3"/>
      <c r="G512" s="27">
        <f>G496-G508-G499-G500-G501</f>
        <v>2.3</v>
      </c>
      <c r="H512" s="27"/>
      <c r="I512" s="27"/>
      <c r="J512" s="27"/>
      <c r="K512" s="27"/>
      <c r="L512" s="27"/>
      <c r="M512" s="27"/>
      <c r="N512" s="27"/>
      <c r="O512" s="3"/>
      <c r="P512" s="3"/>
      <c r="Q512" s="4"/>
      <c r="R512" s="3"/>
      <c r="S512" s="3"/>
      <c r="T512" s="3"/>
      <c r="U512" s="3"/>
      <c r="V512" s="3"/>
      <c r="W512" s="3"/>
      <c r="X512" s="3"/>
      <c r="Y512" s="3"/>
      <c r="Z512" s="3"/>
      <c r="AA512" s="11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9"/>
      <c r="AS512" s="11"/>
      <c r="AT512" s="5"/>
    </row>
    <row r="513" spans="1:46" ht="18" customHeight="1">
      <c r="A513" s="4"/>
      <c r="B513" s="3" t="s">
        <v>30</v>
      </c>
      <c r="C513" s="3"/>
      <c r="D513" s="3"/>
      <c r="E513" s="3"/>
      <c r="F513" s="3"/>
      <c r="G513" s="27">
        <f>ROUND(G509+2*G498*G512,2)</f>
        <v>2.25</v>
      </c>
      <c r="H513" s="27"/>
      <c r="I513" s="27"/>
      <c r="J513" s="27"/>
      <c r="K513" s="27"/>
      <c r="L513" s="27"/>
      <c r="M513" s="27"/>
      <c r="N513" s="27"/>
      <c r="O513" s="3"/>
      <c r="P513" s="3"/>
      <c r="Q513" s="4"/>
      <c r="R513" s="3"/>
      <c r="S513" s="3"/>
      <c r="T513" s="3"/>
      <c r="U513" s="3"/>
      <c r="V513" s="3"/>
      <c r="W513" s="3"/>
      <c r="X513" s="3"/>
      <c r="Y513" s="3"/>
      <c r="Z513" s="3"/>
      <c r="AA513" s="11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9"/>
      <c r="AS513" s="11"/>
      <c r="AT513" s="5"/>
    </row>
    <row r="514" spans="1:46" ht="18" customHeight="1">
      <c r="A514" s="4"/>
      <c r="B514" s="3" t="s">
        <v>31</v>
      </c>
      <c r="C514" s="3"/>
      <c r="D514" s="3"/>
      <c r="E514" s="3"/>
      <c r="F514" s="3"/>
      <c r="G514" s="27">
        <f>G496-G492-G504</f>
        <v>2.21</v>
      </c>
      <c r="H514" s="27"/>
      <c r="I514" s="27"/>
      <c r="J514" s="27"/>
      <c r="K514" s="27"/>
      <c r="L514" s="27"/>
      <c r="M514" s="27"/>
      <c r="N514" s="27"/>
      <c r="O514" s="3"/>
      <c r="P514" s="3"/>
      <c r="Q514" s="4"/>
      <c r="R514" s="3"/>
      <c r="S514" s="3"/>
      <c r="T514" s="3"/>
      <c r="U514" s="3"/>
      <c r="V514" s="3"/>
      <c r="W514" s="3"/>
      <c r="X514" s="3"/>
      <c r="Y514" s="3"/>
      <c r="Z514" s="3"/>
      <c r="AA514" s="11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9"/>
      <c r="AS514" s="11"/>
      <c r="AT514" s="5"/>
    </row>
    <row r="515" spans="1:46" ht="18" customHeight="1">
      <c r="A515" s="4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4"/>
      <c r="R515" s="3"/>
      <c r="S515" s="3"/>
      <c r="T515" s="3"/>
      <c r="U515" s="3"/>
      <c r="V515" s="3"/>
      <c r="W515" s="3"/>
      <c r="X515" s="3"/>
      <c r="Y515" s="3"/>
      <c r="Z515" s="3"/>
      <c r="AA515" s="11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9"/>
      <c r="AS515" s="11"/>
      <c r="AT515" s="5"/>
    </row>
    <row r="516" spans="1:46" ht="18" customHeight="1">
      <c r="A516" s="4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4"/>
      <c r="R516" s="3"/>
      <c r="S516" s="3"/>
      <c r="T516" s="3"/>
      <c r="U516" s="3"/>
      <c r="V516" s="3"/>
      <c r="W516" s="3"/>
      <c r="X516" s="3"/>
      <c r="Y516" s="3"/>
      <c r="Z516" s="3"/>
      <c r="AA516" s="11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9"/>
      <c r="AS516" s="11"/>
      <c r="AT516" s="5"/>
    </row>
    <row r="517" spans="1:46" ht="18" customHeight="1">
      <c r="A517" s="4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4"/>
      <c r="R517" s="3"/>
      <c r="S517" s="3"/>
      <c r="T517" s="3"/>
      <c r="U517" s="3"/>
      <c r="V517" s="3"/>
      <c r="W517" s="3"/>
      <c r="X517" s="3"/>
      <c r="Y517" s="3"/>
      <c r="Z517" s="3"/>
      <c r="AA517" s="11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9"/>
      <c r="AS517" s="11"/>
      <c r="AT517" s="5"/>
    </row>
    <row r="518" spans="1:46" ht="18" customHeight="1">
      <c r="A518" s="4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4"/>
      <c r="R518" s="3"/>
      <c r="S518" s="3"/>
      <c r="T518" s="3"/>
      <c r="U518" s="3"/>
      <c r="V518" s="3"/>
      <c r="W518" s="3"/>
      <c r="X518" s="3"/>
      <c r="Y518" s="3"/>
      <c r="Z518" s="3"/>
      <c r="AA518" s="11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9"/>
      <c r="AS518" s="11"/>
      <c r="AT518" s="5"/>
    </row>
    <row r="519" spans="1:46" ht="18" customHeight="1">
      <c r="A519" s="4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4"/>
      <c r="R519" s="3"/>
      <c r="S519" s="3"/>
      <c r="T519" s="3"/>
      <c r="U519" s="3"/>
      <c r="V519" s="3"/>
      <c r="W519" s="3"/>
      <c r="X519" s="3"/>
      <c r="Y519" s="3"/>
      <c r="Z519" s="3"/>
      <c r="AA519" s="11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9"/>
      <c r="AS519" s="11"/>
      <c r="AT519" s="5"/>
    </row>
    <row r="520" spans="1:46" ht="18" customHeight="1">
      <c r="A520" s="4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4"/>
      <c r="R520" s="3"/>
      <c r="S520" s="3"/>
      <c r="T520" s="3"/>
      <c r="U520" s="3"/>
      <c r="V520" s="3"/>
      <c r="W520" s="3"/>
      <c r="X520" s="3"/>
      <c r="Y520" s="3"/>
      <c r="Z520" s="3"/>
      <c r="AA520" s="11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9"/>
      <c r="AS520" s="11"/>
      <c r="AT520" s="5"/>
    </row>
    <row r="521" spans="1:46" ht="18" customHeight="1">
      <c r="A521" s="4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4"/>
      <c r="R521" s="3"/>
      <c r="S521" s="3"/>
      <c r="T521" s="3"/>
      <c r="U521" s="3"/>
      <c r="V521" s="3"/>
      <c r="W521" s="3"/>
      <c r="X521" s="3"/>
      <c r="Y521" s="3"/>
      <c r="Z521" s="3"/>
      <c r="AA521" s="11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9"/>
      <c r="AS521" s="11"/>
      <c r="AT521" s="5"/>
    </row>
    <row r="522" spans="1:46" ht="18" customHeight="1">
      <c r="A522" s="4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4"/>
      <c r="R522" s="3"/>
      <c r="S522" s="3"/>
      <c r="T522" s="3"/>
      <c r="U522" s="3"/>
      <c r="V522" s="3"/>
      <c r="W522" s="3"/>
      <c r="X522" s="3"/>
      <c r="Y522" s="3"/>
      <c r="Z522" s="3"/>
      <c r="AA522" s="11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9"/>
      <c r="AS522" s="11"/>
      <c r="AT522" s="5"/>
    </row>
    <row r="523" spans="1:46" ht="18" customHeight="1">
      <c r="A523" s="4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4"/>
      <c r="R523" s="3"/>
      <c r="S523" s="3"/>
      <c r="T523" s="3"/>
      <c r="U523" s="3"/>
      <c r="V523" s="3"/>
      <c r="W523" s="3"/>
      <c r="X523" s="3"/>
      <c r="Y523" s="3"/>
      <c r="Z523" s="3"/>
      <c r="AA523" s="11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9"/>
      <c r="AS523" s="11"/>
      <c r="AT523" s="5"/>
    </row>
    <row r="524" spans="1:46" ht="18" customHeight="1">
      <c r="A524" s="4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4"/>
      <c r="R524" s="3"/>
      <c r="S524" s="3"/>
      <c r="T524" s="3"/>
      <c r="U524" s="3"/>
      <c r="V524" s="3"/>
      <c r="W524" s="3"/>
      <c r="X524" s="3"/>
      <c r="Y524" s="3"/>
      <c r="Z524" s="3"/>
      <c r="AA524" s="11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9"/>
      <c r="AS524" s="11"/>
      <c r="AT524" s="5"/>
    </row>
    <row r="525" spans="1:46" ht="18" customHeight="1">
      <c r="A525" s="4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4"/>
      <c r="R525" s="3"/>
      <c r="S525" s="3"/>
      <c r="T525" s="3"/>
      <c r="U525" s="3"/>
      <c r="V525" s="3"/>
      <c r="W525" s="3"/>
      <c r="X525" s="3"/>
      <c r="Y525" s="3"/>
      <c r="Z525" s="3"/>
      <c r="AA525" s="11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9"/>
      <c r="AS525" s="11"/>
      <c r="AT525" s="5"/>
    </row>
    <row r="526" spans="1:46" ht="18" customHeight="1">
      <c r="A526" s="4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4"/>
      <c r="R526" s="3"/>
      <c r="S526" s="3"/>
      <c r="T526" s="3"/>
      <c r="U526" s="3"/>
      <c r="V526" s="3"/>
      <c r="W526" s="3"/>
      <c r="X526" s="3"/>
      <c r="Y526" s="3"/>
      <c r="Z526" s="3"/>
      <c r="AA526" s="11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9"/>
      <c r="AS526" s="11"/>
      <c r="AT526" s="5"/>
    </row>
    <row r="527" spans="1:46" ht="18" customHeight="1">
      <c r="A527" s="4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4"/>
      <c r="R527" s="3"/>
      <c r="S527" s="3"/>
      <c r="T527" s="3"/>
      <c r="U527" s="3"/>
      <c r="V527" s="3"/>
      <c r="W527" s="3"/>
      <c r="X527" s="3"/>
      <c r="Y527" s="3"/>
      <c r="Z527" s="3"/>
      <c r="AA527" s="11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9"/>
      <c r="AS527" s="11"/>
      <c r="AT527" s="5"/>
    </row>
    <row r="528" spans="1:46" ht="18" customHeight="1">
      <c r="A528" s="6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6"/>
      <c r="R528" s="7"/>
      <c r="S528" s="7"/>
      <c r="T528" s="7"/>
      <c r="U528" s="7"/>
      <c r="V528" s="7"/>
      <c r="W528" s="7"/>
      <c r="X528" s="7"/>
      <c r="Y528" s="7"/>
      <c r="Z528" s="7"/>
      <c r="AA528" s="12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10"/>
      <c r="AS528" s="12"/>
      <c r="AT528" s="8"/>
    </row>
    <row r="529" spans="1:46" ht="18" customHeight="1">
      <c r="A529" s="2" t="s">
        <v>0</v>
      </c>
      <c r="B529" s="1"/>
      <c r="C529" s="1"/>
      <c r="D529" s="1"/>
      <c r="E529" s="1" t="s">
        <v>70</v>
      </c>
      <c r="F529" s="1"/>
      <c r="G529" s="1"/>
      <c r="H529" s="1"/>
      <c r="I529" s="1"/>
      <c r="J529" s="1"/>
      <c r="K529" s="1"/>
      <c r="L529" s="1"/>
      <c r="M529" s="1"/>
      <c r="N529" s="1"/>
      <c r="O529" s="1" t="s">
        <v>2</v>
      </c>
      <c r="P529" s="1" t="str">
        <f>ROUND(59.981738,2)&amp;"m"</f>
        <v>59.98m</v>
      </c>
      <c r="Q529" s="1" t="s">
        <v>3</v>
      </c>
      <c r="R529" s="1"/>
      <c r="S529" s="1"/>
      <c r="T529" s="1"/>
      <c r="U529" s="1"/>
      <c r="V529" s="1"/>
      <c r="W529" s="1"/>
      <c r="X529" s="1"/>
      <c r="Y529" s="1"/>
      <c r="Z529" s="1"/>
      <c r="AA529" s="1" t="s">
        <v>4</v>
      </c>
      <c r="AB529" s="1"/>
      <c r="AC529" s="1"/>
      <c r="AD529" s="1" t="str">
        <f>ROUND(0,2)&amp;"m ~ "&amp;ROUND(59.981738,2)&amp;"m"</f>
        <v>0m ~ 59.98m</v>
      </c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</row>
    <row r="530" spans="1:46" ht="18" customHeight="1">
      <c r="A530" s="13" t="s">
        <v>71</v>
      </c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 t="str">
        <f>"平均土被り="&amp;G580&amp;"M"</f>
        <v>平均土被り=3.21M</v>
      </c>
      <c r="N530" s="14"/>
      <c r="O530" s="14"/>
      <c r="P530" s="28" t="str">
        <f>"L="&amp;G561&amp;"M"</f>
        <v>L=59.98M</v>
      </c>
      <c r="Q530" s="15" t="s">
        <v>5</v>
      </c>
      <c r="R530" s="16"/>
      <c r="S530" s="16"/>
      <c r="T530" s="16"/>
      <c r="U530" s="16"/>
      <c r="V530" s="16"/>
      <c r="W530" s="16"/>
      <c r="X530" s="16"/>
      <c r="Y530" s="16"/>
      <c r="Z530" s="16"/>
      <c r="AA530" s="17" t="s">
        <v>6</v>
      </c>
      <c r="AB530" s="16"/>
      <c r="AC530" s="16"/>
      <c r="AD530" s="16"/>
      <c r="AE530" s="16"/>
      <c r="AF530" s="16"/>
      <c r="AG530" s="16"/>
      <c r="AH530" s="16"/>
      <c r="AI530" s="16"/>
      <c r="AJ530" s="16"/>
      <c r="AK530" s="16"/>
      <c r="AL530" s="16"/>
      <c r="AM530" s="16"/>
      <c r="AN530" s="16"/>
      <c r="AO530" s="16"/>
      <c r="AP530" s="16"/>
      <c r="AQ530" s="16"/>
      <c r="AR530" s="18"/>
      <c r="AS530" s="17" t="s">
        <v>7</v>
      </c>
      <c r="AT530" s="19"/>
    </row>
    <row r="531" spans="1:46" ht="18" customHeight="1">
      <c r="A531" s="20"/>
      <c r="B531" s="21"/>
      <c r="C531" s="21" t="str">
        <f>"H="&amp;G562&amp;"m,D"&amp;G557*1000&amp;"mm,人力,非舗装"</f>
        <v>H=3.5m,D150mm,人力,非舗装</v>
      </c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9"/>
      <c r="Q531" s="22"/>
      <c r="R531" s="23"/>
      <c r="S531" s="23"/>
      <c r="T531" s="23"/>
      <c r="U531" s="23"/>
      <c r="V531" s="23"/>
      <c r="W531" s="23"/>
      <c r="X531" s="23"/>
      <c r="Y531" s="23"/>
      <c r="Z531" s="23"/>
      <c r="AA531" s="24"/>
      <c r="AB531" s="23"/>
      <c r="AC531" s="23"/>
      <c r="AD531" s="23"/>
      <c r="AE531" s="23"/>
      <c r="AF531" s="23"/>
      <c r="AG531" s="23"/>
      <c r="AH531" s="23"/>
      <c r="AI531" s="23"/>
      <c r="AJ531" s="23"/>
      <c r="AK531" s="23"/>
      <c r="AL531" s="23"/>
      <c r="AM531" s="23"/>
      <c r="AN531" s="23"/>
      <c r="AO531" s="23"/>
      <c r="AP531" s="23"/>
      <c r="AQ531" s="23"/>
      <c r="AR531" s="25"/>
      <c r="AS531" s="24"/>
      <c r="AT531" s="26"/>
    </row>
    <row r="532" spans="1:46" ht="18" customHeight="1">
      <c r="A532" s="4" t="s">
        <v>33</v>
      </c>
      <c r="B532" s="3"/>
      <c r="C532" s="3"/>
      <c r="D532" s="3"/>
      <c r="E532" s="3"/>
      <c r="F532" s="3" t="str">
        <f>"= 平均土被り＋管径+T2 = "&amp;J562&amp;"M"</f>
        <v>= 平均土被り＋管径+T2 = 3.09M</v>
      </c>
      <c r="G532" s="3"/>
      <c r="H532" s="3"/>
      <c r="I532" s="3"/>
      <c r="J532" s="3"/>
      <c r="K532" s="3"/>
      <c r="L532" s="3"/>
      <c r="M532" s="3"/>
      <c r="N532" s="3"/>
      <c r="O532" s="3" t="str">
        <f>"=&gt; "&amp;G562</f>
        <v>=&gt; 3.5</v>
      </c>
      <c r="P532" s="3"/>
      <c r="Q532" s="30" t="s">
        <v>34</v>
      </c>
      <c r="R532" s="31"/>
      <c r="S532" s="31"/>
      <c r="T532" s="31"/>
      <c r="U532" s="31"/>
      <c r="V532" s="31"/>
      <c r="W532" s="31"/>
      <c r="X532" s="31"/>
      <c r="Y532" s="31"/>
      <c r="Z532" s="31"/>
      <c r="AA532" s="32"/>
      <c r="AB532" s="31"/>
      <c r="AC532" s="31"/>
      <c r="AD532" s="31"/>
      <c r="AE532" s="31"/>
      <c r="AF532" s="31"/>
      <c r="AG532" s="31"/>
      <c r="AH532" s="31"/>
      <c r="AI532" s="31"/>
      <c r="AJ532" s="31"/>
      <c r="AK532" s="31"/>
      <c r="AL532" s="31"/>
      <c r="AM532" s="31"/>
      <c r="AN532" s="31"/>
      <c r="AO532" s="31"/>
      <c r="AP532" s="31"/>
      <c r="AQ532" s="31"/>
      <c r="AR532" s="33"/>
      <c r="AS532" s="32"/>
      <c r="AT532" s="34"/>
    </row>
    <row r="533" spans="1:46" ht="18" customHeight="1">
      <c r="A533" s="4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4" t="s">
        <v>35</v>
      </c>
      <c r="R533" s="3"/>
      <c r="S533" s="3"/>
      <c r="T533" s="3"/>
      <c r="U533" s="3"/>
      <c r="V533" s="3"/>
      <c r="W533" s="3"/>
      <c r="X533" s="3"/>
      <c r="Y533" s="3"/>
      <c r="Z533" s="3"/>
      <c r="AA533" s="11" t="str">
        <f>"( "&amp;G568&amp;" + "&amp;G563&amp;" ) x 0.5 x "&amp;G562-G565-G566&amp;" x "&amp;G561&amp;"m"</f>
        <v>( 2.85 + 0.75 ) x 0.5 x 3.5 x 59.98m</v>
      </c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9"/>
      <c r="AS533" s="11"/>
      <c r="AT533" s="5"/>
    </row>
    <row r="534" spans="1:46" ht="18" customHeight="1">
      <c r="A534" s="4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5"/>
      <c r="R534" s="36"/>
      <c r="S534" s="36"/>
      <c r="T534" s="36"/>
      <c r="U534" s="36"/>
      <c r="V534" s="36"/>
      <c r="W534" s="36"/>
      <c r="X534" s="36"/>
      <c r="Y534" s="36"/>
      <c r="Z534" s="36"/>
      <c r="AA534" s="37"/>
      <c r="AB534" s="36"/>
      <c r="AC534" s="36"/>
      <c r="AD534" s="36"/>
      <c r="AE534" s="36"/>
      <c r="AF534" s="36"/>
      <c r="AG534" s="36"/>
      <c r="AH534" s="36"/>
      <c r="AI534" s="36"/>
      <c r="AJ534" s="36"/>
      <c r="AK534" s="36"/>
      <c r="AL534" s="36"/>
      <c r="AM534" s="36"/>
      <c r="AN534" s="36"/>
      <c r="AO534" s="36"/>
      <c r="AP534" s="36"/>
      <c r="AQ534" s="36"/>
      <c r="AR534" s="38" t="s">
        <v>36</v>
      </c>
      <c r="AS534" s="37">
        <f>ROUND((G568+G563)*0.5*(G562-G565-G566)*G561,2)</f>
        <v>377.87</v>
      </c>
      <c r="AT534" s="39" t="s">
        <v>37</v>
      </c>
    </row>
    <row r="535" spans="1:46" ht="18" customHeight="1">
      <c r="A535" s="4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4" t="s">
        <v>38</v>
      </c>
      <c r="R535" s="3"/>
      <c r="S535" s="3"/>
      <c r="T535" s="3"/>
      <c r="U535" s="3"/>
      <c r="V535" s="3"/>
      <c r="W535" s="3"/>
      <c r="X535" s="3"/>
      <c r="Y535" s="3"/>
      <c r="Z535" s="3"/>
      <c r="AA535" s="11" t="s">
        <v>39</v>
      </c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9"/>
      <c r="AS535" s="11"/>
      <c r="AT535" s="5"/>
    </row>
    <row r="536" spans="1:46" ht="18" customHeight="1">
      <c r="A536" s="4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4"/>
      <c r="R536" s="3"/>
      <c r="S536" s="3"/>
      <c r="T536" s="3"/>
      <c r="U536" s="3"/>
      <c r="V536" s="3"/>
      <c r="W536" s="3"/>
      <c r="X536" s="3"/>
      <c r="Y536" s="3"/>
      <c r="Z536" s="3"/>
      <c r="AA536" s="11" t="str">
        <f>"("&amp;G579&amp;"+"&amp;G577&amp;") x 0.5 x "&amp;G578-G576&amp;" x "&amp;G561&amp;"m"</f>
        <v>(2.85+0.99) x 0.5 x 3.1 x 59.98m</v>
      </c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9" t="s">
        <v>36</v>
      </c>
      <c r="AS536" s="11">
        <f>ROUND((G579+G577)*0.5*(G578-G576)*G561,2)</f>
        <v>357</v>
      </c>
      <c r="AT536" s="5" t="s">
        <v>37</v>
      </c>
    </row>
    <row r="537" spans="1:46" ht="18" customHeight="1">
      <c r="A537" s="4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4"/>
      <c r="R537" s="3"/>
      <c r="S537" s="3"/>
      <c r="T537" s="3"/>
      <c r="U537" s="3"/>
      <c r="V537" s="3"/>
      <c r="W537" s="3"/>
      <c r="X537" s="3"/>
      <c r="Y537" s="3"/>
      <c r="Z537" s="3"/>
      <c r="AA537" s="11" t="s">
        <v>40</v>
      </c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9"/>
      <c r="AS537" s="11"/>
      <c r="AT537" s="5"/>
    </row>
    <row r="538" spans="1:46" ht="18" customHeight="1">
      <c r="A538" s="4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4"/>
      <c r="R538" s="3"/>
      <c r="S538" s="3"/>
      <c r="T538" s="3"/>
      <c r="U538" s="3"/>
      <c r="V538" s="3"/>
      <c r="W538" s="3"/>
      <c r="X538" s="3"/>
      <c r="Y538" s="3"/>
      <c r="Z538" s="3"/>
      <c r="AA538" s="11" t="str">
        <f>"(("&amp;G577&amp;"+"&amp;G575&amp;")x0.5x"&amp;G576&amp;" - (PI/4x"&amp;G558&amp;"^2/2)) x "&amp;G561&amp;"m"</f>
        <v>((0.99+0.87)x0.5x0.2 - (PI/4x0.19^2/2)) x 59.98m</v>
      </c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9" t="s">
        <v>36</v>
      </c>
      <c r="AS538" s="11">
        <f>ROUND(((G577+G575)*0.5*G576-(PI()/4*G558^2/2))*G561,2)</f>
        <v>10.31</v>
      </c>
      <c r="AT538" s="5" t="s">
        <v>37</v>
      </c>
    </row>
    <row r="539" spans="1:46" ht="18" customHeight="1">
      <c r="A539" s="4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5"/>
      <c r="R539" s="36"/>
      <c r="S539" s="36"/>
      <c r="T539" s="36"/>
      <c r="U539" s="36"/>
      <c r="V539" s="36"/>
      <c r="W539" s="36"/>
      <c r="X539" s="36"/>
      <c r="Y539" s="36"/>
      <c r="Z539" s="36"/>
      <c r="AA539" s="37"/>
      <c r="AB539" s="36"/>
      <c r="AC539" s="36"/>
      <c r="AD539" s="36"/>
      <c r="AE539" s="36"/>
      <c r="AF539" s="36"/>
      <c r="AG539" s="36"/>
      <c r="AH539" s="36"/>
      <c r="AI539" s="36"/>
      <c r="AJ539" s="36"/>
      <c r="AK539" s="36"/>
      <c r="AL539" s="36"/>
      <c r="AM539" s="36"/>
      <c r="AN539" s="36"/>
      <c r="AO539" s="36"/>
      <c r="AP539" s="36"/>
      <c r="AQ539" s="36"/>
      <c r="AR539" s="38" t="s">
        <v>36</v>
      </c>
      <c r="AS539" s="37">
        <f>AS536+AS538</f>
        <v>367.31</v>
      </c>
      <c r="AT539" s="39" t="s">
        <v>37</v>
      </c>
    </row>
    <row r="540" spans="1:46" ht="18" customHeight="1">
      <c r="A540" s="4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4" t="s">
        <v>41</v>
      </c>
      <c r="R540" s="3"/>
      <c r="S540" s="3"/>
      <c r="T540" s="3"/>
      <c r="U540" s="3"/>
      <c r="V540" s="3"/>
      <c r="W540" s="3"/>
      <c r="X540" s="3"/>
      <c r="Y540" s="3"/>
      <c r="Z540" s="3"/>
      <c r="AA540" s="11" t="s">
        <v>42</v>
      </c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9" t="s">
        <v>36</v>
      </c>
      <c r="AS540" s="11">
        <f>AS534</f>
        <v>377.87</v>
      </c>
      <c r="AT540" s="5" t="s">
        <v>37</v>
      </c>
    </row>
    <row r="541" spans="1:46" ht="18" customHeight="1">
      <c r="A541" s="4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5"/>
      <c r="R541" s="36"/>
      <c r="S541" s="36"/>
      <c r="T541" s="36"/>
      <c r="U541" s="36"/>
      <c r="V541" s="36"/>
      <c r="W541" s="36"/>
      <c r="X541" s="36"/>
      <c r="Y541" s="36"/>
      <c r="Z541" s="36"/>
      <c r="AA541" s="37" t="s">
        <v>43</v>
      </c>
      <c r="AB541" s="36"/>
      <c r="AC541" s="36"/>
      <c r="AD541" s="36"/>
      <c r="AE541" s="36"/>
      <c r="AF541" s="36"/>
      <c r="AG541" s="36"/>
      <c r="AH541" s="36"/>
      <c r="AI541" s="36"/>
      <c r="AJ541" s="36"/>
      <c r="AK541" s="36"/>
      <c r="AL541" s="36"/>
      <c r="AM541" s="36"/>
      <c r="AN541" s="36"/>
      <c r="AO541" s="36"/>
      <c r="AP541" s="36"/>
      <c r="AQ541" s="36"/>
      <c r="AR541" s="38" t="s">
        <v>36</v>
      </c>
      <c r="AS541" s="37">
        <f>AS539</f>
        <v>367.31</v>
      </c>
      <c r="AT541" s="39" t="s">
        <v>37</v>
      </c>
    </row>
    <row r="542" spans="1:46" ht="18" customHeight="1">
      <c r="A542" s="4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4" t="s">
        <v>44</v>
      </c>
      <c r="R542" s="3"/>
      <c r="S542" s="3"/>
      <c r="T542" s="3"/>
      <c r="U542" s="3"/>
      <c r="V542" s="3"/>
      <c r="W542" s="3"/>
      <c r="X542" s="3"/>
      <c r="Y542" s="3"/>
      <c r="Z542" s="3"/>
      <c r="AA542" s="11" t="s">
        <v>45</v>
      </c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9"/>
      <c r="AS542" s="11"/>
      <c r="AT542" s="5"/>
    </row>
    <row r="543" spans="1:46" ht="18" customHeight="1">
      <c r="A543" s="4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5"/>
      <c r="R543" s="36"/>
      <c r="S543" s="36"/>
      <c r="T543" s="36"/>
      <c r="U543" s="36"/>
      <c r="V543" s="36"/>
      <c r="W543" s="36"/>
      <c r="X543" s="36"/>
      <c r="Y543" s="36"/>
      <c r="Z543" s="36"/>
      <c r="AA543" s="37" t="str">
        <f>"(("&amp;G573&amp;"+"&amp;G575&amp;") x 0.5 x "&amp;G574&amp;" - PI/4 x "&amp;G558&amp;"^2 / 2) x "&amp;G561&amp;"m"</f>
        <v>((0.75+0.87) x 0.5 x 0.2 - PI/4 x 0.19^2 / 2) x 59.98m</v>
      </c>
      <c r="AB543" s="36"/>
      <c r="AC543" s="36"/>
      <c r="AD543" s="36"/>
      <c r="AE543" s="36"/>
      <c r="AF543" s="36"/>
      <c r="AG543" s="36"/>
      <c r="AH543" s="36"/>
      <c r="AI543" s="36"/>
      <c r="AJ543" s="36"/>
      <c r="AK543" s="36"/>
      <c r="AL543" s="36"/>
      <c r="AM543" s="36"/>
      <c r="AN543" s="36"/>
      <c r="AO543" s="36"/>
      <c r="AP543" s="36"/>
      <c r="AQ543" s="36"/>
      <c r="AR543" s="38" t="s">
        <v>36</v>
      </c>
      <c r="AS543" s="37">
        <f>ROUND(((G573+G575)*0.5*G574-PI()/4*G558^2/2)*G561,2)</f>
        <v>8.87</v>
      </c>
      <c r="AT543" s="39" t="s">
        <v>37</v>
      </c>
    </row>
    <row r="544" spans="1:46" ht="18" customHeight="1">
      <c r="A544" s="4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40" t="s">
        <v>46</v>
      </c>
      <c r="R544" s="41"/>
      <c r="S544" s="41"/>
      <c r="T544" s="41"/>
      <c r="U544" s="41"/>
      <c r="V544" s="41"/>
      <c r="W544" s="41"/>
      <c r="X544" s="41"/>
      <c r="Y544" s="41"/>
      <c r="Z544" s="41"/>
      <c r="AA544" s="42"/>
      <c r="AB544" s="41"/>
      <c r="AC544" s="41"/>
      <c r="AD544" s="41"/>
      <c r="AE544" s="41"/>
      <c r="AF544" s="41"/>
      <c r="AG544" s="41"/>
      <c r="AH544" s="41"/>
      <c r="AI544" s="41"/>
      <c r="AJ544" s="41"/>
      <c r="AK544" s="41"/>
      <c r="AL544" s="41"/>
      <c r="AM544" s="41"/>
      <c r="AN544" s="41"/>
      <c r="AO544" s="41"/>
      <c r="AP544" s="41"/>
      <c r="AQ544" s="41"/>
      <c r="AR544" s="43"/>
      <c r="AS544" s="42"/>
      <c r="AT544" s="44"/>
    </row>
    <row r="545" spans="1:46" ht="18" customHeight="1">
      <c r="A545" s="4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4" t="s">
        <v>47</v>
      </c>
      <c r="R545" s="3"/>
      <c r="S545" s="3"/>
      <c r="T545" s="3"/>
      <c r="U545" s="3"/>
      <c r="V545" s="3"/>
      <c r="W545" s="3"/>
      <c r="X545" s="3"/>
      <c r="Y545" s="3"/>
      <c r="Z545" s="3"/>
      <c r="AA545" s="11" t="s">
        <v>48</v>
      </c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9"/>
      <c r="AS545" s="11"/>
      <c r="AT545" s="5"/>
    </row>
    <row r="546" spans="1:46" ht="18" customHeight="1">
      <c r="A546" s="4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5"/>
      <c r="R546" s="36"/>
      <c r="S546" s="36"/>
      <c r="T546" s="36"/>
      <c r="U546" s="36"/>
      <c r="V546" s="36"/>
      <c r="W546" s="36"/>
      <c r="X546" s="36"/>
      <c r="Y546" s="36"/>
      <c r="Z546" s="36"/>
      <c r="AA546" s="37"/>
      <c r="AB546" s="36"/>
      <c r="AC546" s="36"/>
      <c r="AD546" s="36"/>
      <c r="AE546" s="36"/>
      <c r="AF546" s="36"/>
      <c r="AG546" s="36"/>
      <c r="AH546" s="36"/>
      <c r="AI546" s="36"/>
      <c r="AJ546" s="36"/>
      <c r="AK546" s="36"/>
      <c r="AL546" s="36"/>
      <c r="AM546" s="36"/>
      <c r="AN546" s="36"/>
      <c r="AO546" s="36"/>
      <c r="AP546" s="36"/>
      <c r="AQ546" s="36"/>
      <c r="AR546" s="38" t="s">
        <v>36</v>
      </c>
      <c r="AS546" s="37">
        <f>G561</f>
        <v>59.98</v>
      </c>
      <c r="AT546" s="39" t="s">
        <v>49</v>
      </c>
    </row>
    <row r="547" spans="1:46" ht="18" customHeight="1">
      <c r="A547" s="4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4" t="s">
        <v>50</v>
      </c>
      <c r="R547" s="3"/>
      <c r="S547" s="3"/>
      <c r="T547" s="3"/>
      <c r="U547" s="3"/>
      <c r="V547" s="3"/>
      <c r="W547" s="3"/>
      <c r="X547" s="3"/>
      <c r="Y547" s="3"/>
      <c r="Z547" s="3"/>
      <c r="AA547" s="11" t="s">
        <v>51</v>
      </c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9"/>
      <c r="AS547" s="11"/>
      <c r="AT547" s="5"/>
    </row>
    <row r="548" spans="1:46" ht="18" customHeight="1">
      <c r="A548" s="4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4"/>
      <c r="R548" s="3"/>
      <c r="S548" s="3"/>
      <c r="T548" s="3"/>
      <c r="U548" s="3"/>
      <c r="V548" s="3"/>
      <c r="W548" s="3"/>
      <c r="X548" s="3"/>
      <c r="Y548" s="3"/>
      <c r="Z548" s="3"/>
      <c r="AA548" s="11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9" t="s">
        <v>36</v>
      </c>
      <c r="AS548" s="11">
        <f>G561</f>
        <v>59.98</v>
      </c>
      <c r="AT548" s="5" t="s">
        <v>49</v>
      </c>
    </row>
    <row r="549" spans="1:46" ht="18" customHeight="1">
      <c r="A549" s="4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40" t="s">
        <v>52</v>
      </c>
      <c r="R549" s="41"/>
      <c r="S549" s="41"/>
      <c r="T549" s="41"/>
      <c r="U549" s="41"/>
      <c r="V549" s="41"/>
      <c r="W549" s="41"/>
      <c r="X549" s="41"/>
      <c r="Y549" s="41"/>
      <c r="Z549" s="41"/>
      <c r="AA549" s="42"/>
      <c r="AB549" s="41"/>
      <c r="AC549" s="41"/>
      <c r="AD549" s="41"/>
      <c r="AE549" s="41"/>
      <c r="AF549" s="41"/>
      <c r="AG549" s="41"/>
      <c r="AH549" s="41"/>
      <c r="AI549" s="41"/>
      <c r="AJ549" s="41"/>
      <c r="AK549" s="41"/>
      <c r="AL549" s="41"/>
      <c r="AM549" s="41"/>
      <c r="AN549" s="41"/>
      <c r="AO549" s="41"/>
      <c r="AP549" s="41"/>
      <c r="AQ549" s="41"/>
      <c r="AR549" s="43"/>
      <c r="AS549" s="42"/>
      <c r="AT549" s="44"/>
    </row>
    <row r="550" spans="1:46" ht="18" customHeight="1">
      <c r="A550" s="4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4" t="s">
        <v>53</v>
      </c>
      <c r="R550" s="3"/>
      <c r="S550" s="3"/>
      <c r="T550" s="3"/>
      <c r="U550" s="3"/>
      <c r="V550" s="3"/>
      <c r="W550" s="3"/>
      <c r="X550" s="3"/>
      <c r="Y550" s="3"/>
      <c r="Z550" s="3"/>
      <c r="AA550" s="11" t="s">
        <v>54</v>
      </c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9"/>
      <c r="AS550" s="11"/>
      <c r="AT550" s="5"/>
    </row>
    <row r="551" spans="1:46" ht="18" customHeight="1">
      <c r="A551" s="4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5"/>
      <c r="R551" s="36"/>
      <c r="S551" s="36"/>
      <c r="T551" s="36"/>
      <c r="U551" s="36"/>
      <c r="V551" s="36"/>
      <c r="W551" s="36"/>
      <c r="X551" s="36"/>
      <c r="Y551" s="36"/>
      <c r="Z551" s="36"/>
      <c r="AA551" s="37" t="str">
        <f>"H = "&amp;ROUND(3.5,2)&amp;" m"</f>
        <v>H = 3.5 m</v>
      </c>
      <c r="AB551" s="36"/>
      <c r="AC551" s="36"/>
      <c r="AD551" s="36"/>
      <c r="AE551" s="36"/>
      <c r="AF551" s="36"/>
      <c r="AG551" s="36"/>
      <c r="AH551" s="36"/>
      <c r="AI551" s="36"/>
      <c r="AJ551" s="36"/>
      <c r="AK551" s="36"/>
      <c r="AL551" s="36"/>
      <c r="AM551" s="36"/>
      <c r="AN551" s="36"/>
      <c r="AO551" s="36"/>
      <c r="AP551" s="36"/>
      <c r="AQ551" s="36"/>
      <c r="AR551" s="38" t="s">
        <v>36</v>
      </c>
      <c r="AS551" s="37">
        <v>1</v>
      </c>
      <c r="AT551" s="39"/>
    </row>
    <row r="552" spans="1:46" ht="18" customHeight="1">
      <c r="A552" s="4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4" t="s">
        <v>55</v>
      </c>
      <c r="R552" s="3"/>
      <c r="S552" s="3"/>
      <c r="T552" s="3"/>
      <c r="U552" s="3"/>
      <c r="V552" s="3"/>
      <c r="W552" s="3"/>
      <c r="X552" s="3"/>
      <c r="Y552" s="3"/>
      <c r="Z552" s="3"/>
      <c r="AA552" s="11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9"/>
      <c r="AS552" s="11"/>
      <c r="AT552" s="5"/>
    </row>
    <row r="553" spans="1:46" ht="18" customHeight="1">
      <c r="A553" s="4"/>
      <c r="B553" s="3"/>
      <c r="C553" s="3" t="str">
        <f>"T1="&amp;G569</f>
        <v>T1=0.28</v>
      </c>
      <c r="D553" s="3"/>
      <c r="E553" s="3"/>
      <c r="F553" s="3" t="str">
        <f>"T2="&amp;G570</f>
        <v>T2=0.1</v>
      </c>
      <c r="G553" s="3"/>
      <c r="H553" s="3"/>
      <c r="I553" s="3" t="str">
        <f>"T3="&amp;G576</f>
        <v>T3=0.2</v>
      </c>
      <c r="J553" s="3"/>
      <c r="K553" s="3"/>
      <c r="L553" s="3" t="str">
        <f>"B1="&amp;G568</f>
        <v>B1=2.85</v>
      </c>
      <c r="M553" s="3"/>
      <c r="N553" s="3"/>
      <c r="O553" s="3" t="str">
        <f>"B2="&amp;G579</f>
        <v>B2=2.85</v>
      </c>
      <c r="P553" s="3"/>
      <c r="Q553" s="4"/>
      <c r="R553" s="3"/>
      <c r="S553" s="3"/>
      <c r="T553" s="3" t="s">
        <v>56</v>
      </c>
      <c r="U553" s="3"/>
      <c r="V553" s="3"/>
      <c r="W553" s="3"/>
      <c r="X553" s="3"/>
      <c r="Y553" s="3"/>
      <c r="Z553" s="3"/>
      <c r="AA553" s="11" t="str">
        <f>"① D"&amp;ROUND(0.15,220732880)*1000&amp;" mm"</f>
        <v>① D150 mm</v>
      </c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9" t="s">
        <v>36</v>
      </c>
      <c r="AS553" s="11">
        <v>2</v>
      </c>
      <c r="AT553" s="5"/>
    </row>
    <row r="554" spans="1:46" ht="18" customHeight="1">
      <c r="A554" s="4"/>
      <c r="B554" s="3"/>
      <c r="C554" s="3" t="str">
        <f>"B3="&amp;G577</f>
        <v>B3=0.99</v>
      </c>
      <c r="D554" s="3"/>
      <c r="E554" s="3"/>
      <c r="F554" s="3" t="str">
        <f>"B4="&amp;G575</f>
        <v>B4=0.87</v>
      </c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45" t="s">
        <v>57</v>
      </c>
      <c r="R554" s="46"/>
      <c r="S554" s="46"/>
      <c r="T554" s="46"/>
      <c r="U554" s="46"/>
      <c r="V554" s="46"/>
      <c r="W554" s="46"/>
      <c r="X554" s="46"/>
      <c r="Y554" s="46"/>
      <c r="Z554" s="46"/>
      <c r="AA554" s="47"/>
      <c r="AB554" s="46"/>
      <c r="AC554" s="46"/>
      <c r="AD554" s="46"/>
      <c r="AE554" s="46"/>
      <c r="AF554" s="46"/>
      <c r="AG554" s="46"/>
      <c r="AH554" s="46"/>
      <c r="AI554" s="46"/>
      <c r="AJ554" s="46"/>
      <c r="AK554" s="46"/>
      <c r="AL554" s="46"/>
      <c r="AM554" s="46"/>
      <c r="AN554" s="46"/>
      <c r="AO554" s="46"/>
      <c r="AP554" s="46"/>
      <c r="AQ554" s="46"/>
      <c r="AR554" s="48"/>
      <c r="AS554" s="47"/>
      <c r="AT554" s="49"/>
    </row>
    <row r="555" spans="1:46" ht="18" customHeight="1">
      <c r="A555" s="4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4"/>
      <c r="R555" s="3"/>
      <c r="S555" s="3"/>
      <c r="T555" s="3"/>
      <c r="U555" s="3"/>
      <c r="V555" s="3"/>
      <c r="W555" s="3"/>
      <c r="X555" s="3"/>
      <c r="Y555" s="3"/>
      <c r="Z555" s="3"/>
      <c r="AA555" s="11" t="str">
        <f>"50 %"</f>
        <v>50 %</v>
      </c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9" t="s">
        <v>36</v>
      </c>
      <c r="AS555" s="11">
        <f>ROUND(50/100,2)</f>
        <v>0.5</v>
      </c>
      <c r="AT555" s="5"/>
    </row>
    <row r="556" spans="1:46" ht="18" customHeight="1">
      <c r="A556" s="4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4"/>
      <c r="R556" s="3"/>
      <c r="S556" s="3"/>
      <c r="T556" s="3"/>
      <c r="U556" s="3"/>
      <c r="V556" s="3"/>
      <c r="W556" s="3"/>
      <c r="X556" s="3"/>
      <c r="Y556" s="3"/>
      <c r="Z556" s="3"/>
      <c r="AA556" s="11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9"/>
      <c r="AS556" s="11"/>
      <c r="AT556" s="5"/>
    </row>
    <row r="557" spans="1:46" ht="18" customHeight="1">
      <c r="A557" s="4"/>
      <c r="B557" s="3" t="s">
        <v>8</v>
      </c>
      <c r="C557" s="3"/>
      <c r="D557" s="3"/>
      <c r="E557" s="3"/>
      <c r="F557" s="3"/>
      <c r="G557" s="27">
        <v>0.15</v>
      </c>
      <c r="H557" s="27"/>
      <c r="I557" s="27"/>
      <c r="J557" s="27">
        <v>0.15</v>
      </c>
      <c r="K557" s="27"/>
      <c r="L557" s="27"/>
      <c r="M557" s="27">
        <v>1</v>
      </c>
      <c r="N557" s="27"/>
      <c r="O557" s="3"/>
      <c r="P557" s="3"/>
      <c r="Q557" s="4"/>
      <c r="R557" s="3"/>
      <c r="S557" s="3"/>
      <c r="T557" s="3"/>
      <c r="U557" s="3"/>
      <c r="V557" s="3"/>
      <c r="W557" s="3"/>
      <c r="X557" s="3"/>
      <c r="Y557" s="3"/>
      <c r="Z557" s="3"/>
      <c r="AA557" s="11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9"/>
      <c r="AS557" s="11"/>
      <c r="AT557" s="5"/>
    </row>
    <row r="558" spans="1:46" ht="18" customHeight="1">
      <c r="A558" s="4"/>
      <c r="B558" s="3" t="s">
        <v>9</v>
      </c>
      <c r="C558" s="3"/>
      <c r="D558" s="3"/>
      <c r="E558" s="3"/>
      <c r="F558" s="3"/>
      <c r="G558" s="27">
        <v>0.19</v>
      </c>
      <c r="H558" s="27"/>
      <c r="I558" s="27"/>
      <c r="J558" s="27">
        <v>0.19</v>
      </c>
      <c r="K558" s="27"/>
      <c r="L558" s="27"/>
      <c r="M558" s="27"/>
      <c r="N558" s="27"/>
      <c r="O558" s="3"/>
      <c r="P558" s="3"/>
      <c r="Q558" s="4"/>
      <c r="R558" s="3"/>
      <c r="S558" s="3"/>
      <c r="T558" s="3"/>
      <c r="U558" s="3"/>
      <c r="V558" s="3"/>
      <c r="W558" s="3"/>
      <c r="X558" s="3"/>
      <c r="Y558" s="3"/>
      <c r="Z558" s="3"/>
      <c r="AA558" s="11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9"/>
      <c r="AS558" s="11"/>
      <c r="AT558" s="5"/>
    </row>
    <row r="559" spans="1:46" ht="18" customHeight="1">
      <c r="A559" s="4"/>
      <c r="B559" s="3" t="s">
        <v>10</v>
      </c>
      <c r="C559" s="3"/>
      <c r="D559" s="3"/>
      <c r="E559" s="3"/>
      <c r="F559" s="3"/>
      <c r="G559" s="27">
        <v>0</v>
      </c>
      <c r="H559" s="27"/>
      <c r="I559" s="27"/>
      <c r="J559" s="27"/>
      <c r="K559" s="27"/>
      <c r="L559" s="27"/>
      <c r="M559" s="27"/>
      <c r="N559" s="27"/>
      <c r="O559" s="3"/>
      <c r="P559" s="3"/>
      <c r="Q559" s="4"/>
      <c r="R559" s="3"/>
      <c r="S559" s="3"/>
      <c r="T559" s="3"/>
      <c r="U559" s="3"/>
      <c r="V559" s="3"/>
      <c r="W559" s="3"/>
      <c r="X559" s="3"/>
      <c r="Y559" s="3"/>
      <c r="Z559" s="3"/>
      <c r="AA559" s="11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9"/>
      <c r="AS559" s="11"/>
      <c r="AT559" s="5"/>
    </row>
    <row r="560" spans="1:46" ht="18" customHeight="1">
      <c r="A560" s="4"/>
      <c r="B560" s="3" t="s">
        <v>11</v>
      </c>
      <c r="C560" s="3"/>
      <c r="D560" s="3"/>
      <c r="E560" s="3"/>
      <c r="F560" s="3"/>
      <c r="G560" s="27">
        <v>0</v>
      </c>
      <c r="H560" s="27"/>
      <c r="I560" s="27"/>
      <c r="J560" s="27"/>
      <c r="K560" s="27"/>
      <c r="L560" s="27"/>
      <c r="M560" s="27"/>
      <c r="N560" s="27"/>
      <c r="O560" s="3"/>
      <c r="P560" s="3"/>
      <c r="Q560" s="4"/>
      <c r="R560" s="3"/>
      <c r="S560" s="3"/>
      <c r="T560" s="3"/>
      <c r="U560" s="3"/>
      <c r="V560" s="3"/>
      <c r="W560" s="3"/>
      <c r="X560" s="3"/>
      <c r="Y560" s="3"/>
      <c r="Z560" s="3"/>
      <c r="AA560" s="11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9"/>
      <c r="AS560" s="11"/>
      <c r="AT560" s="5"/>
    </row>
    <row r="561" spans="1:46" ht="18" customHeight="1">
      <c r="A561" s="4"/>
      <c r="B561" s="3" t="s">
        <v>12</v>
      </c>
      <c r="C561" s="3"/>
      <c r="D561" s="3"/>
      <c r="E561" s="3"/>
      <c r="F561" s="3"/>
      <c r="G561" s="27">
        <f>J561-G559-G560</f>
        <v>59.98</v>
      </c>
      <c r="H561" s="27"/>
      <c r="I561" s="27"/>
      <c r="J561" s="27">
        <v>59.98</v>
      </c>
      <c r="K561" s="27"/>
      <c r="L561" s="27"/>
      <c r="M561" s="27"/>
      <c r="N561" s="27"/>
      <c r="O561" s="3"/>
      <c r="P561" s="3"/>
      <c r="Q561" s="4"/>
      <c r="R561" s="3"/>
      <c r="S561" s="3"/>
      <c r="T561" s="3"/>
      <c r="U561" s="3"/>
      <c r="V561" s="3"/>
      <c r="W561" s="3"/>
      <c r="X561" s="3"/>
      <c r="Y561" s="3"/>
      <c r="Z561" s="3"/>
      <c r="AA561" s="11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9"/>
      <c r="AS561" s="11"/>
      <c r="AT561" s="5"/>
    </row>
    <row r="562" spans="1:46" ht="18" customHeight="1">
      <c r="A562" s="4"/>
      <c r="B562" s="3" t="s">
        <v>13</v>
      </c>
      <c r="C562" s="3"/>
      <c r="D562" s="3"/>
      <c r="E562" s="3"/>
      <c r="F562" s="3"/>
      <c r="G562" s="27">
        <v>3.5</v>
      </c>
      <c r="H562" s="27"/>
      <c r="I562" s="27"/>
      <c r="J562" s="27">
        <v>3.09</v>
      </c>
      <c r="K562" s="27"/>
      <c r="L562" s="27"/>
      <c r="M562" s="27"/>
      <c r="N562" s="27"/>
      <c r="O562" s="3"/>
      <c r="P562" s="3"/>
      <c r="Q562" s="4"/>
      <c r="R562" s="3"/>
      <c r="S562" s="3"/>
      <c r="T562" s="3"/>
      <c r="U562" s="3"/>
      <c r="V562" s="3"/>
      <c r="W562" s="3"/>
      <c r="X562" s="3"/>
      <c r="Y562" s="3"/>
      <c r="Z562" s="3"/>
      <c r="AA562" s="11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9"/>
      <c r="AS562" s="11"/>
      <c r="AT562" s="5"/>
    </row>
    <row r="563" spans="1:46" ht="18" customHeight="1">
      <c r="A563" s="4"/>
      <c r="B563" s="3" t="s">
        <v>14</v>
      </c>
      <c r="C563" s="3"/>
      <c r="D563" s="3"/>
      <c r="E563" s="3"/>
      <c r="F563" s="3"/>
      <c r="G563" s="27">
        <v>0.75</v>
      </c>
      <c r="H563" s="27"/>
      <c r="I563" s="27"/>
      <c r="J563" s="27"/>
      <c r="K563" s="27"/>
      <c r="L563" s="27"/>
      <c r="M563" s="27"/>
      <c r="N563" s="27"/>
      <c r="O563" s="3"/>
      <c r="P563" s="3"/>
      <c r="Q563" s="4"/>
      <c r="R563" s="3"/>
      <c r="S563" s="3"/>
      <c r="T563" s="3"/>
      <c r="U563" s="3"/>
      <c r="V563" s="3"/>
      <c r="W563" s="3"/>
      <c r="X563" s="3"/>
      <c r="Y563" s="3"/>
      <c r="Z563" s="3"/>
      <c r="AA563" s="11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9"/>
      <c r="AS563" s="11"/>
      <c r="AT563" s="5"/>
    </row>
    <row r="564" spans="1:46" ht="18" customHeight="1">
      <c r="A564" s="4"/>
      <c r="B564" s="3" t="s">
        <v>15</v>
      </c>
      <c r="C564" s="3"/>
      <c r="D564" s="3"/>
      <c r="E564" s="3"/>
      <c r="F564" s="3"/>
      <c r="G564" s="27">
        <v>0.3</v>
      </c>
      <c r="H564" s="27"/>
      <c r="I564" s="27"/>
      <c r="J564" s="27"/>
      <c r="K564" s="27"/>
      <c r="L564" s="27"/>
      <c r="M564" s="27"/>
      <c r="N564" s="27"/>
      <c r="O564" s="3"/>
      <c r="P564" s="3"/>
      <c r="Q564" s="4"/>
      <c r="R564" s="3"/>
      <c r="S564" s="3"/>
      <c r="T564" s="3"/>
      <c r="U564" s="3"/>
      <c r="V564" s="3"/>
      <c r="W564" s="3"/>
      <c r="X564" s="3"/>
      <c r="Y564" s="3"/>
      <c r="Z564" s="3"/>
      <c r="AA564" s="11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9"/>
      <c r="AS564" s="11"/>
      <c r="AT564" s="5"/>
    </row>
    <row r="565" spans="1:46" ht="18" customHeight="1">
      <c r="A565" s="4"/>
      <c r="B565" s="3" t="s">
        <v>16</v>
      </c>
      <c r="C565" s="3"/>
      <c r="D565" s="3"/>
      <c r="E565" s="3"/>
      <c r="F565" s="3"/>
      <c r="G565" s="27">
        <v>0</v>
      </c>
      <c r="H565" s="27"/>
      <c r="I565" s="27"/>
      <c r="J565" s="27"/>
      <c r="K565" s="27"/>
      <c r="L565" s="27"/>
      <c r="M565" s="27"/>
      <c r="N565" s="27"/>
      <c r="O565" s="3"/>
      <c r="P565" s="3"/>
      <c r="Q565" s="4"/>
      <c r="R565" s="3"/>
      <c r="S565" s="3"/>
      <c r="T565" s="3"/>
      <c r="U565" s="3"/>
      <c r="V565" s="3"/>
      <c r="W565" s="3"/>
      <c r="X565" s="3"/>
      <c r="Y565" s="3"/>
      <c r="Z565" s="3"/>
      <c r="AA565" s="11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9"/>
      <c r="AS565" s="11"/>
      <c r="AT565" s="5"/>
    </row>
    <row r="566" spans="1:46" ht="18" customHeight="1">
      <c r="A566" s="4"/>
      <c r="B566" s="3" t="s">
        <v>17</v>
      </c>
      <c r="C566" s="3"/>
      <c r="D566" s="3"/>
      <c r="E566" s="3"/>
      <c r="F566" s="3"/>
      <c r="G566" s="27">
        <v>0</v>
      </c>
      <c r="H566" s="27"/>
      <c r="I566" s="27"/>
      <c r="J566" s="27"/>
      <c r="K566" s="27"/>
      <c r="L566" s="27"/>
      <c r="M566" s="27"/>
      <c r="N566" s="27"/>
      <c r="O566" s="3"/>
      <c r="P566" s="3"/>
      <c r="Q566" s="4"/>
      <c r="R566" s="3"/>
      <c r="S566" s="3"/>
      <c r="T566" s="3"/>
      <c r="U566" s="3"/>
      <c r="V566" s="3"/>
      <c r="W566" s="3"/>
      <c r="X566" s="3"/>
      <c r="Y566" s="3"/>
      <c r="Z566" s="3"/>
      <c r="AA566" s="11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9"/>
      <c r="AS566" s="11"/>
      <c r="AT566" s="5"/>
    </row>
    <row r="567" spans="1:46" ht="18" customHeight="1">
      <c r="A567" s="4"/>
      <c r="B567" s="3" t="s">
        <v>18</v>
      </c>
      <c r="C567" s="3"/>
      <c r="D567" s="3"/>
      <c r="E567" s="3"/>
      <c r="F567" s="3"/>
      <c r="G567" s="27">
        <v>0</v>
      </c>
      <c r="H567" s="27"/>
      <c r="I567" s="27"/>
      <c r="J567" s="27"/>
      <c r="K567" s="27"/>
      <c r="L567" s="27"/>
      <c r="M567" s="27"/>
      <c r="N567" s="27"/>
      <c r="O567" s="3"/>
      <c r="P567" s="3"/>
      <c r="Q567" s="4"/>
      <c r="R567" s="3"/>
      <c r="S567" s="3"/>
      <c r="T567" s="3"/>
      <c r="U567" s="3"/>
      <c r="V567" s="3"/>
      <c r="W567" s="3"/>
      <c r="X567" s="3"/>
      <c r="Y567" s="3"/>
      <c r="Z567" s="3"/>
      <c r="AA567" s="11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9"/>
      <c r="AS567" s="11"/>
      <c r="AT567" s="5"/>
    </row>
    <row r="568" spans="1:46" ht="18" customHeight="1">
      <c r="A568" s="4"/>
      <c r="B568" s="3" t="s">
        <v>19</v>
      </c>
      <c r="C568" s="3"/>
      <c r="D568" s="3"/>
      <c r="E568" s="3"/>
      <c r="F568" s="3"/>
      <c r="G568" s="27">
        <f>ROUND(G563+2*G564*(G562-(G565+G566)),2)</f>
        <v>2.85</v>
      </c>
      <c r="H568" s="27"/>
      <c r="I568" s="27"/>
      <c r="J568" s="27"/>
      <c r="K568" s="27"/>
      <c r="L568" s="27"/>
      <c r="M568" s="27"/>
      <c r="N568" s="27"/>
      <c r="O568" s="3"/>
      <c r="P568" s="3"/>
      <c r="Q568" s="4"/>
      <c r="R568" s="3"/>
      <c r="S568" s="3"/>
      <c r="T568" s="3"/>
      <c r="U568" s="3"/>
      <c r="V568" s="3"/>
      <c r="W568" s="3"/>
      <c r="X568" s="3"/>
      <c r="Y568" s="3"/>
      <c r="Z568" s="3"/>
      <c r="AA568" s="11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9"/>
      <c r="AS568" s="11"/>
      <c r="AT568" s="5"/>
    </row>
    <row r="569" spans="1:46" ht="18" customHeight="1">
      <c r="A569" s="4"/>
      <c r="B569" s="3" t="s">
        <v>20</v>
      </c>
      <c r="C569" s="3"/>
      <c r="D569" s="3"/>
      <c r="E569" s="3"/>
      <c r="F569" s="3"/>
      <c r="G569" s="27">
        <v>0.28</v>
      </c>
      <c r="H569" s="27"/>
      <c r="I569" s="27"/>
      <c r="J569" s="27"/>
      <c r="K569" s="27"/>
      <c r="L569" s="27"/>
      <c r="M569" s="27"/>
      <c r="N569" s="27"/>
      <c r="O569" s="3"/>
      <c r="P569" s="3"/>
      <c r="Q569" s="4"/>
      <c r="R569" s="3"/>
      <c r="S569" s="3"/>
      <c r="T569" s="3"/>
      <c r="U569" s="3"/>
      <c r="V569" s="3"/>
      <c r="W569" s="3"/>
      <c r="X569" s="3"/>
      <c r="Y569" s="3"/>
      <c r="Z569" s="3"/>
      <c r="AA569" s="11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9"/>
      <c r="AS569" s="11"/>
      <c r="AT569" s="5"/>
    </row>
    <row r="570" spans="1:46" ht="18" customHeight="1">
      <c r="A570" s="4"/>
      <c r="B570" s="3" t="s">
        <v>21</v>
      </c>
      <c r="C570" s="3"/>
      <c r="D570" s="3"/>
      <c r="E570" s="3"/>
      <c r="F570" s="3"/>
      <c r="G570" s="27">
        <v>0.1</v>
      </c>
      <c r="H570" s="27"/>
      <c r="I570" s="27"/>
      <c r="J570" s="27"/>
      <c r="K570" s="27"/>
      <c r="L570" s="27"/>
      <c r="M570" s="27"/>
      <c r="N570" s="27"/>
      <c r="O570" s="3"/>
      <c r="P570" s="3"/>
      <c r="Q570" s="4"/>
      <c r="R570" s="3"/>
      <c r="S570" s="3"/>
      <c r="T570" s="3"/>
      <c r="U570" s="3"/>
      <c r="V570" s="3"/>
      <c r="W570" s="3"/>
      <c r="X570" s="3"/>
      <c r="Y570" s="3"/>
      <c r="Z570" s="3"/>
      <c r="AA570" s="11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9"/>
      <c r="AS570" s="11"/>
      <c r="AT570" s="5"/>
    </row>
    <row r="571" spans="1:46" ht="18" customHeight="1">
      <c r="A571" s="4"/>
      <c r="B571" s="3" t="s">
        <v>22</v>
      </c>
      <c r="C571" s="3"/>
      <c r="D571" s="3"/>
      <c r="E571" s="3"/>
      <c r="F571" s="3"/>
      <c r="G571" s="27">
        <v>0.1</v>
      </c>
      <c r="H571" s="27"/>
      <c r="I571" s="27"/>
      <c r="J571" s="27"/>
      <c r="K571" s="27"/>
      <c r="L571" s="27"/>
      <c r="M571" s="27"/>
      <c r="N571" s="27"/>
      <c r="O571" s="3"/>
      <c r="P571" s="3"/>
      <c r="Q571" s="4"/>
      <c r="R571" s="3"/>
      <c r="S571" s="3"/>
      <c r="T571" s="3"/>
      <c r="U571" s="3"/>
      <c r="V571" s="3"/>
      <c r="W571" s="3"/>
      <c r="X571" s="3"/>
      <c r="Y571" s="3"/>
      <c r="Z571" s="3"/>
      <c r="AA571" s="11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9"/>
      <c r="AS571" s="11"/>
      <c r="AT571" s="5"/>
    </row>
    <row r="572" spans="1:46" ht="18" customHeight="1">
      <c r="A572" s="4"/>
      <c r="B572" s="3" t="s">
        <v>23</v>
      </c>
      <c r="C572" s="3"/>
      <c r="D572" s="3"/>
      <c r="E572" s="3"/>
      <c r="F572" s="3"/>
      <c r="G572" s="27">
        <v>0</v>
      </c>
      <c r="H572" s="27"/>
      <c r="I572" s="27"/>
      <c r="J572" s="27"/>
      <c r="K572" s="27"/>
      <c r="L572" s="27"/>
      <c r="M572" s="27"/>
      <c r="N572" s="27"/>
      <c r="O572" s="3"/>
      <c r="P572" s="3"/>
      <c r="Q572" s="4"/>
      <c r="R572" s="3"/>
      <c r="S572" s="3"/>
      <c r="T572" s="3"/>
      <c r="U572" s="3"/>
      <c r="V572" s="3"/>
      <c r="W572" s="3"/>
      <c r="X572" s="3"/>
      <c r="Y572" s="3"/>
      <c r="Z572" s="3"/>
      <c r="AA572" s="11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9"/>
      <c r="AS572" s="11"/>
      <c r="AT572" s="5"/>
    </row>
    <row r="573" spans="1:46" ht="18" customHeight="1">
      <c r="A573" s="4"/>
      <c r="B573" s="3" t="s">
        <v>24</v>
      </c>
      <c r="C573" s="3"/>
      <c r="D573" s="3"/>
      <c r="E573" s="3"/>
      <c r="F573" s="3"/>
      <c r="G573" s="27">
        <f>ROUND(G563+2*G564*G572,2)</f>
        <v>0.75</v>
      </c>
      <c r="H573" s="27"/>
      <c r="I573" s="27"/>
      <c r="J573" s="27"/>
      <c r="K573" s="27"/>
      <c r="L573" s="27"/>
      <c r="M573" s="27"/>
      <c r="N573" s="27"/>
      <c r="O573" s="3"/>
      <c r="P573" s="3"/>
      <c r="Q573" s="4"/>
      <c r="R573" s="3"/>
      <c r="S573" s="3"/>
      <c r="T573" s="3"/>
      <c r="U573" s="3"/>
      <c r="V573" s="3"/>
      <c r="W573" s="3"/>
      <c r="X573" s="3"/>
      <c r="Y573" s="3"/>
      <c r="Z573" s="3"/>
      <c r="AA573" s="11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9"/>
      <c r="AS573" s="11"/>
      <c r="AT573" s="5"/>
    </row>
    <row r="574" spans="1:46" ht="18" customHeight="1">
      <c r="A574" s="4"/>
      <c r="B574" s="3" t="s">
        <v>25</v>
      </c>
      <c r="C574" s="3"/>
      <c r="D574" s="3"/>
      <c r="E574" s="3"/>
      <c r="F574" s="3"/>
      <c r="G574" s="27">
        <f>ROUND(G570+G558/2,2)</f>
        <v>0.2</v>
      </c>
      <c r="H574" s="27"/>
      <c r="I574" s="27"/>
      <c r="J574" s="27"/>
      <c r="K574" s="27"/>
      <c r="L574" s="27"/>
      <c r="M574" s="27"/>
      <c r="N574" s="27"/>
      <c r="O574" s="3"/>
      <c r="P574" s="3"/>
      <c r="Q574" s="4"/>
      <c r="R574" s="3"/>
      <c r="S574" s="3"/>
      <c r="T574" s="3"/>
      <c r="U574" s="3"/>
      <c r="V574" s="3"/>
      <c r="W574" s="3"/>
      <c r="X574" s="3"/>
      <c r="Y574" s="3"/>
      <c r="Z574" s="3"/>
      <c r="AA574" s="11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9"/>
      <c r="AS574" s="11"/>
      <c r="AT574" s="5"/>
    </row>
    <row r="575" spans="1:46" ht="18" customHeight="1">
      <c r="A575" s="4"/>
      <c r="B575" s="3" t="s">
        <v>26</v>
      </c>
      <c r="C575" s="3"/>
      <c r="D575" s="3"/>
      <c r="E575" s="3"/>
      <c r="F575" s="3"/>
      <c r="G575" s="27">
        <f>ROUND(G573+2*G564*G574,2)</f>
        <v>0.87</v>
      </c>
      <c r="H575" s="27"/>
      <c r="I575" s="27"/>
      <c r="J575" s="27"/>
      <c r="K575" s="27"/>
      <c r="L575" s="27"/>
      <c r="M575" s="27"/>
      <c r="N575" s="27"/>
      <c r="O575" s="3"/>
      <c r="P575" s="3"/>
      <c r="Q575" s="4"/>
      <c r="R575" s="3"/>
      <c r="S575" s="3"/>
      <c r="T575" s="3"/>
      <c r="U575" s="3"/>
      <c r="V575" s="3"/>
      <c r="W575" s="3"/>
      <c r="X575" s="3"/>
      <c r="Y575" s="3"/>
      <c r="Z575" s="3"/>
      <c r="AA575" s="11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9"/>
      <c r="AS575" s="11"/>
      <c r="AT575" s="5"/>
    </row>
    <row r="576" spans="1:46" ht="18" customHeight="1">
      <c r="A576" s="4"/>
      <c r="B576" s="3" t="s">
        <v>27</v>
      </c>
      <c r="C576" s="3"/>
      <c r="D576" s="3"/>
      <c r="E576" s="3"/>
      <c r="F576" s="3"/>
      <c r="G576" s="27">
        <f>ROUND(G571+G558/2,2)</f>
        <v>0.2</v>
      </c>
      <c r="H576" s="27"/>
      <c r="I576" s="27"/>
      <c r="J576" s="27"/>
      <c r="K576" s="27"/>
      <c r="L576" s="27"/>
      <c r="M576" s="27"/>
      <c r="N576" s="27"/>
      <c r="O576" s="3"/>
      <c r="P576" s="3"/>
      <c r="Q576" s="4"/>
      <c r="R576" s="3"/>
      <c r="S576" s="3"/>
      <c r="T576" s="3"/>
      <c r="U576" s="3"/>
      <c r="V576" s="3"/>
      <c r="W576" s="3"/>
      <c r="X576" s="3"/>
      <c r="Y576" s="3"/>
      <c r="Z576" s="3"/>
      <c r="AA576" s="11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9"/>
      <c r="AS576" s="11"/>
      <c r="AT576" s="5"/>
    </row>
    <row r="577" spans="1:46" ht="18" customHeight="1">
      <c r="A577" s="4"/>
      <c r="B577" s="3" t="s">
        <v>28</v>
      </c>
      <c r="C577" s="3"/>
      <c r="D577" s="3"/>
      <c r="E577" s="3"/>
      <c r="F577" s="3"/>
      <c r="G577" s="27">
        <f>ROUND(G575+2*G564*G576,2)</f>
        <v>0.99</v>
      </c>
      <c r="H577" s="27"/>
      <c r="I577" s="27"/>
      <c r="J577" s="27"/>
      <c r="K577" s="27"/>
      <c r="L577" s="27"/>
      <c r="M577" s="27"/>
      <c r="N577" s="27"/>
      <c r="O577" s="3"/>
      <c r="P577" s="3"/>
      <c r="Q577" s="4"/>
      <c r="R577" s="3"/>
      <c r="S577" s="3"/>
      <c r="T577" s="3"/>
      <c r="U577" s="3"/>
      <c r="V577" s="3"/>
      <c r="W577" s="3"/>
      <c r="X577" s="3"/>
      <c r="Y577" s="3"/>
      <c r="Z577" s="3"/>
      <c r="AA577" s="11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9"/>
      <c r="AS577" s="11"/>
      <c r="AT577" s="5"/>
    </row>
    <row r="578" spans="1:46" ht="18" customHeight="1">
      <c r="A578" s="4"/>
      <c r="B578" s="3" t="s">
        <v>29</v>
      </c>
      <c r="C578" s="3"/>
      <c r="D578" s="3"/>
      <c r="E578" s="3"/>
      <c r="F578" s="3"/>
      <c r="G578" s="27">
        <f>G562-G574-G565-G566-G567</f>
        <v>3.3</v>
      </c>
      <c r="H578" s="27"/>
      <c r="I578" s="27"/>
      <c r="J578" s="27"/>
      <c r="K578" s="27"/>
      <c r="L578" s="27"/>
      <c r="M578" s="27"/>
      <c r="N578" s="27"/>
      <c r="O578" s="3"/>
      <c r="P578" s="3"/>
      <c r="Q578" s="4"/>
      <c r="R578" s="3"/>
      <c r="S578" s="3"/>
      <c r="T578" s="3"/>
      <c r="U578" s="3"/>
      <c r="V578" s="3"/>
      <c r="W578" s="3"/>
      <c r="X578" s="3"/>
      <c r="Y578" s="3"/>
      <c r="Z578" s="3"/>
      <c r="AA578" s="11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9"/>
      <c r="AS578" s="11"/>
      <c r="AT578" s="5"/>
    </row>
    <row r="579" spans="1:46" ht="18" customHeight="1">
      <c r="A579" s="4"/>
      <c r="B579" s="3" t="s">
        <v>30</v>
      </c>
      <c r="C579" s="3"/>
      <c r="D579" s="3"/>
      <c r="E579" s="3"/>
      <c r="F579" s="3"/>
      <c r="G579" s="27">
        <f>ROUND(G575+2*G564*G578,2)</f>
        <v>2.85</v>
      </c>
      <c r="H579" s="27"/>
      <c r="I579" s="27"/>
      <c r="J579" s="27"/>
      <c r="K579" s="27"/>
      <c r="L579" s="27"/>
      <c r="M579" s="27"/>
      <c r="N579" s="27"/>
      <c r="O579" s="3"/>
      <c r="P579" s="3"/>
      <c r="Q579" s="4"/>
      <c r="R579" s="3"/>
      <c r="S579" s="3"/>
      <c r="T579" s="3"/>
      <c r="U579" s="3"/>
      <c r="V579" s="3"/>
      <c r="W579" s="3"/>
      <c r="X579" s="3"/>
      <c r="Y579" s="3"/>
      <c r="Z579" s="3"/>
      <c r="AA579" s="11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9"/>
      <c r="AS579" s="11"/>
      <c r="AT579" s="5"/>
    </row>
    <row r="580" spans="1:46" ht="18" customHeight="1">
      <c r="A580" s="4"/>
      <c r="B580" s="3" t="s">
        <v>31</v>
      </c>
      <c r="C580" s="3"/>
      <c r="D580" s="3"/>
      <c r="E580" s="3"/>
      <c r="F580" s="3"/>
      <c r="G580" s="27">
        <f>G562-G558-G570</f>
        <v>3.21</v>
      </c>
      <c r="H580" s="27"/>
      <c r="I580" s="27"/>
      <c r="J580" s="27"/>
      <c r="K580" s="27"/>
      <c r="L580" s="27"/>
      <c r="M580" s="27"/>
      <c r="N580" s="27"/>
      <c r="O580" s="3"/>
      <c r="P580" s="3"/>
      <c r="Q580" s="4"/>
      <c r="R580" s="3"/>
      <c r="S580" s="3"/>
      <c r="T580" s="3"/>
      <c r="U580" s="3"/>
      <c r="V580" s="3"/>
      <c r="W580" s="3"/>
      <c r="X580" s="3"/>
      <c r="Y580" s="3"/>
      <c r="Z580" s="3"/>
      <c r="AA580" s="11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9"/>
      <c r="AS580" s="11"/>
      <c r="AT580" s="5"/>
    </row>
    <row r="581" spans="1:46" ht="18" customHeight="1">
      <c r="A581" s="4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4"/>
      <c r="R581" s="3"/>
      <c r="S581" s="3"/>
      <c r="T581" s="3"/>
      <c r="U581" s="3"/>
      <c r="V581" s="3"/>
      <c r="W581" s="3"/>
      <c r="X581" s="3"/>
      <c r="Y581" s="3"/>
      <c r="Z581" s="3"/>
      <c r="AA581" s="11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9"/>
      <c r="AS581" s="11"/>
      <c r="AT581" s="5"/>
    </row>
    <row r="582" spans="1:46" ht="18" customHeight="1">
      <c r="A582" s="4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4"/>
      <c r="R582" s="3"/>
      <c r="S582" s="3"/>
      <c r="T582" s="3"/>
      <c r="U582" s="3"/>
      <c r="V582" s="3"/>
      <c r="W582" s="3"/>
      <c r="X582" s="3"/>
      <c r="Y582" s="3"/>
      <c r="Z582" s="3"/>
      <c r="AA582" s="11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9"/>
      <c r="AS582" s="11"/>
      <c r="AT582" s="5"/>
    </row>
    <row r="583" spans="1:46" ht="18" customHeight="1">
      <c r="A583" s="4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4"/>
      <c r="R583" s="3"/>
      <c r="S583" s="3"/>
      <c r="T583" s="3"/>
      <c r="U583" s="3"/>
      <c r="V583" s="3"/>
      <c r="W583" s="3"/>
      <c r="X583" s="3"/>
      <c r="Y583" s="3"/>
      <c r="Z583" s="3"/>
      <c r="AA583" s="11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9"/>
      <c r="AS583" s="11"/>
      <c r="AT583" s="5"/>
    </row>
    <row r="584" spans="1:46" ht="18" customHeight="1">
      <c r="A584" s="4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4"/>
      <c r="R584" s="3"/>
      <c r="S584" s="3"/>
      <c r="T584" s="3"/>
      <c r="U584" s="3"/>
      <c r="V584" s="3"/>
      <c r="W584" s="3"/>
      <c r="X584" s="3"/>
      <c r="Y584" s="3"/>
      <c r="Z584" s="3"/>
      <c r="AA584" s="11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9"/>
      <c r="AS584" s="11"/>
      <c r="AT584" s="5"/>
    </row>
    <row r="585" spans="1:46" ht="18" customHeight="1">
      <c r="A585" s="4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4"/>
      <c r="R585" s="3"/>
      <c r="S585" s="3"/>
      <c r="T585" s="3"/>
      <c r="U585" s="3"/>
      <c r="V585" s="3"/>
      <c r="W585" s="3"/>
      <c r="X585" s="3"/>
      <c r="Y585" s="3"/>
      <c r="Z585" s="3"/>
      <c r="AA585" s="11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9"/>
      <c r="AS585" s="11"/>
      <c r="AT585" s="5"/>
    </row>
    <row r="586" spans="1:46" ht="18" customHeight="1">
      <c r="A586" s="4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4"/>
      <c r="R586" s="3"/>
      <c r="S586" s="3"/>
      <c r="T586" s="3"/>
      <c r="U586" s="3"/>
      <c r="V586" s="3"/>
      <c r="W586" s="3"/>
      <c r="X586" s="3"/>
      <c r="Y586" s="3"/>
      <c r="Z586" s="3"/>
      <c r="AA586" s="11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9"/>
      <c r="AS586" s="11"/>
      <c r="AT586" s="5"/>
    </row>
    <row r="587" spans="1:46" ht="18" customHeight="1">
      <c r="A587" s="4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4"/>
      <c r="R587" s="3"/>
      <c r="S587" s="3"/>
      <c r="T587" s="3"/>
      <c r="U587" s="3"/>
      <c r="V587" s="3"/>
      <c r="W587" s="3"/>
      <c r="X587" s="3"/>
      <c r="Y587" s="3"/>
      <c r="Z587" s="3"/>
      <c r="AA587" s="11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9"/>
      <c r="AS587" s="11"/>
      <c r="AT587" s="5"/>
    </row>
    <row r="588" spans="1:46" ht="18" customHeight="1">
      <c r="A588" s="4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4"/>
      <c r="R588" s="3"/>
      <c r="S588" s="3"/>
      <c r="T588" s="3"/>
      <c r="U588" s="3"/>
      <c r="V588" s="3"/>
      <c r="W588" s="3"/>
      <c r="X588" s="3"/>
      <c r="Y588" s="3"/>
      <c r="Z588" s="3"/>
      <c r="AA588" s="11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9"/>
      <c r="AS588" s="11"/>
      <c r="AT588" s="5"/>
    </row>
    <row r="589" spans="1:46" ht="18" customHeight="1">
      <c r="A589" s="4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4"/>
      <c r="R589" s="3"/>
      <c r="S589" s="3"/>
      <c r="T589" s="3"/>
      <c r="U589" s="3"/>
      <c r="V589" s="3"/>
      <c r="W589" s="3"/>
      <c r="X589" s="3"/>
      <c r="Y589" s="3"/>
      <c r="Z589" s="3"/>
      <c r="AA589" s="11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9"/>
      <c r="AS589" s="11"/>
      <c r="AT589" s="5"/>
    </row>
    <row r="590" spans="1:46" ht="18" customHeight="1">
      <c r="A590" s="4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4"/>
      <c r="R590" s="3"/>
      <c r="S590" s="3"/>
      <c r="T590" s="3"/>
      <c r="U590" s="3"/>
      <c r="V590" s="3"/>
      <c r="W590" s="3"/>
      <c r="X590" s="3"/>
      <c r="Y590" s="3"/>
      <c r="Z590" s="3"/>
      <c r="AA590" s="11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9"/>
      <c r="AS590" s="11"/>
      <c r="AT590" s="5"/>
    </row>
    <row r="591" spans="1:46" ht="18" customHeight="1">
      <c r="A591" s="4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4"/>
      <c r="R591" s="3"/>
      <c r="S591" s="3"/>
      <c r="T591" s="3"/>
      <c r="U591" s="3"/>
      <c r="V591" s="3"/>
      <c r="W591" s="3"/>
      <c r="X591" s="3"/>
      <c r="Y591" s="3"/>
      <c r="Z591" s="3"/>
      <c r="AA591" s="11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9"/>
      <c r="AS591" s="11"/>
      <c r="AT591" s="5"/>
    </row>
    <row r="592" spans="1:46" ht="18" customHeight="1">
      <c r="A592" s="4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4"/>
      <c r="R592" s="3"/>
      <c r="S592" s="3"/>
      <c r="T592" s="3"/>
      <c r="U592" s="3"/>
      <c r="V592" s="3"/>
      <c r="W592" s="3"/>
      <c r="X592" s="3"/>
      <c r="Y592" s="3"/>
      <c r="Z592" s="3"/>
      <c r="AA592" s="11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9"/>
      <c r="AS592" s="11"/>
      <c r="AT592" s="5"/>
    </row>
    <row r="593" spans="1:46" ht="18" customHeight="1">
      <c r="A593" s="4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4"/>
      <c r="R593" s="3"/>
      <c r="S593" s="3"/>
      <c r="T593" s="3"/>
      <c r="U593" s="3"/>
      <c r="V593" s="3"/>
      <c r="W593" s="3"/>
      <c r="X593" s="3"/>
      <c r="Y593" s="3"/>
      <c r="Z593" s="3"/>
      <c r="AA593" s="11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9"/>
      <c r="AS593" s="11"/>
      <c r="AT593" s="5"/>
    </row>
    <row r="594" spans="1:46" ht="18" customHeight="1">
      <c r="A594" s="6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6"/>
      <c r="R594" s="7"/>
      <c r="S594" s="7"/>
      <c r="T594" s="7"/>
      <c r="U594" s="7"/>
      <c r="V594" s="7"/>
      <c r="W594" s="7"/>
      <c r="X594" s="7"/>
      <c r="Y594" s="7"/>
      <c r="Z594" s="7"/>
      <c r="AA594" s="12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10"/>
      <c r="AS594" s="12"/>
      <c r="AT594" s="8"/>
    </row>
    <row r="595" spans="1:46" ht="18" customHeight="1">
      <c r="A595" s="2" t="s">
        <v>0</v>
      </c>
      <c r="B595" s="1"/>
      <c r="C595" s="1"/>
      <c r="D595" s="1"/>
      <c r="E595" s="1" t="s">
        <v>72</v>
      </c>
      <c r="F595" s="1"/>
      <c r="G595" s="1"/>
      <c r="H595" s="1"/>
      <c r="I595" s="1"/>
      <c r="J595" s="1"/>
      <c r="K595" s="1"/>
      <c r="L595" s="1"/>
      <c r="M595" s="1"/>
      <c r="N595" s="1"/>
      <c r="O595" s="1" t="s">
        <v>2</v>
      </c>
      <c r="P595" s="1" t="str">
        <f>ROUND(53.472717,2)&amp;"m"</f>
        <v>53.47m</v>
      </c>
      <c r="Q595" s="1" t="s">
        <v>3</v>
      </c>
      <c r="R595" s="1"/>
      <c r="S595" s="1"/>
      <c r="T595" s="1"/>
      <c r="U595" s="1"/>
      <c r="V595" s="1"/>
      <c r="W595" s="1"/>
      <c r="X595" s="1"/>
      <c r="Y595" s="1"/>
      <c r="Z595" s="1"/>
      <c r="AA595" s="1" t="s">
        <v>4</v>
      </c>
      <c r="AB595" s="1"/>
      <c r="AC595" s="1"/>
      <c r="AD595" s="1" t="str">
        <f>ROUND(0,2)&amp;"m ~ "&amp;ROUND(53.472717,2)&amp;"m"</f>
        <v>0m ~ 53.47m</v>
      </c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</row>
    <row r="596" spans="1:46" ht="18" customHeight="1">
      <c r="A596" s="13" t="s">
        <v>73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 t="str">
        <f>"平均土被り="&amp;G646&amp;"M"</f>
        <v>平均土被り=1.46M</v>
      </c>
      <c r="N596" s="14"/>
      <c r="O596" s="14"/>
      <c r="P596" s="28" t="str">
        <f>"L="&amp;G627&amp;"M"</f>
        <v>L=53.47M</v>
      </c>
      <c r="Q596" s="15" t="s">
        <v>5</v>
      </c>
      <c r="R596" s="16"/>
      <c r="S596" s="16"/>
      <c r="T596" s="16"/>
      <c r="U596" s="16"/>
      <c r="V596" s="16"/>
      <c r="W596" s="16"/>
      <c r="X596" s="16"/>
      <c r="Y596" s="16"/>
      <c r="Z596" s="16"/>
      <c r="AA596" s="17" t="s">
        <v>6</v>
      </c>
      <c r="AB596" s="16"/>
      <c r="AC596" s="16"/>
      <c r="AD596" s="16"/>
      <c r="AE596" s="16"/>
      <c r="AF596" s="16"/>
      <c r="AG596" s="16"/>
      <c r="AH596" s="16"/>
      <c r="AI596" s="16"/>
      <c r="AJ596" s="16"/>
      <c r="AK596" s="16"/>
      <c r="AL596" s="16"/>
      <c r="AM596" s="16"/>
      <c r="AN596" s="16"/>
      <c r="AO596" s="16"/>
      <c r="AP596" s="16"/>
      <c r="AQ596" s="16"/>
      <c r="AR596" s="18"/>
      <c r="AS596" s="17" t="s">
        <v>7</v>
      </c>
      <c r="AT596" s="19"/>
    </row>
    <row r="597" spans="1:46" ht="18" customHeight="1">
      <c r="A597" s="20"/>
      <c r="B597" s="21"/>
      <c r="C597" s="21" t="str">
        <f>"H="&amp;G628&amp;"m,D"&amp;G623*1000&amp;"mm,人力,非舗装"</f>
        <v>H=1.75m,D150mm,人力,非舗装</v>
      </c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9"/>
      <c r="Q597" s="22"/>
      <c r="R597" s="23"/>
      <c r="S597" s="23"/>
      <c r="T597" s="23"/>
      <c r="U597" s="23"/>
      <c r="V597" s="23"/>
      <c r="W597" s="23"/>
      <c r="X597" s="23"/>
      <c r="Y597" s="23"/>
      <c r="Z597" s="23"/>
      <c r="AA597" s="24"/>
      <c r="AB597" s="23"/>
      <c r="AC597" s="23"/>
      <c r="AD597" s="23"/>
      <c r="AE597" s="23"/>
      <c r="AF597" s="23"/>
      <c r="AG597" s="23"/>
      <c r="AH597" s="23"/>
      <c r="AI597" s="23"/>
      <c r="AJ597" s="23"/>
      <c r="AK597" s="23"/>
      <c r="AL597" s="23"/>
      <c r="AM597" s="23"/>
      <c r="AN597" s="23"/>
      <c r="AO597" s="23"/>
      <c r="AP597" s="23"/>
      <c r="AQ597" s="23"/>
      <c r="AR597" s="25"/>
      <c r="AS597" s="24"/>
      <c r="AT597" s="26"/>
    </row>
    <row r="598" spans="1:46" ht="18" customHeight="1">
      <c r="A598" s="4" t="s">
        <v>33</v>
      </c>
      <c r="B598" s="3"/>
      <c r="C598" s="3"/>
      <c r="D598" s="3"/>
      <c r="E598" s="3"/>
      <c r="F598" s="3" t="str">
        <f>"= 平均土被り＋管径+T2 = "&amp;J628&amp;"M"</f>
        <v>= 平均土被り＋管径+T2 = 1.56M</v>
      </c>
      <c r="G598" s="3"/>
      <c r="H598" s="3"/>
      <c r="I598" s="3"/>
      <c r="J598" s="3"/>
      <c r="K598" s="3"/>
      <c r="L598" s="3"/>
      <c r="M598" s="3"/>
      <c r="N598" s="3"/>
      <c r="O598" s="3" t="str">
        <f>"=&gt; "&amp;G628</f>
        <v>=&gt; 1.75</v>
      </c>
      <c r="P598" s="3"/>
      <c r="Q598" s="30" t="s">
        <v>34</v>
      </c>
      <c r="R598" s="31"/>
      <c r="S598" s="31"/>
      <c r="T598" s="31"/>
      <c r="U598" s="31"/>
      <c r="V598" s="31"/>
      <c r="W598" s="31"/>
      <c r="X598" s="31"/>
      <c r="Y598" s="31"/>
      <c r="Z598" s="31"/>
      <c r="AA598" s="32"/>
      <c r="AB598" s="31"/>
      <c r="AC598" s="31"/>
      <c r="AD598" s="31"/>
      <c r="AE598" s="31"/>
      <c r="AF598" s="31"/>
      <c r="AG598" s="31"/>
      <c r="AH598" s="31"/>
      <c r="AI598" s="31"/>
      <c r="AJ598" s="31"/>
      <c r="AK598" s="31"/>
      <c r="AL598" s="31"/>
      <c r="AM598" s="31"/>
      <c r="AN598" s="31"/>
      <c r="AO598" s="31"/>
      <c r="AP598" s="31"/>
      <c r="AQ598" s="31"/>
      <c r="AR598" s="33"/>
      <c r="AS598" s="32"/>
      <c r="AT598" s="34"/>
    </row>
    <row r="599" spans="1:46" ht="18" customHeight="1">
      <c r="A599" s="4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4" t="s">
        <v>35</v>
      </c>
      <c r="R599" s="3"/>
      <c r="S599" s="3"/>
      <c r="T599" s="3"/>
      <c r="U599" s="3"/>
      <c r="V599" s="3"/>
      <c r="W599" s="3"/>
      <c r="X599" s="3"/>
      <c r="Y599" s="3"/>
      <c r="Z599" s="3"/>
      <c r="AA599" s="11" t="str">
        <f>"( "&amp;G634&amp;" + "&amp;G629&amp;" ) x 0.5 x "&amp;G628-G631-G632&amp;" x "&amp;G627&amp;"m"</f>
        <v>( 1.8 + 0.75 ) x 0.5 x 1.75 x 53.47m</v>
      </c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9"/>
      <c r="AS599" s="11"/>
      <c r="AT599" s="5"/>
    </row>
    <row r="600" spans="1:46" ht="18" customHeight="1">
      <c r="A600" s="4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5"/>
      <c r="R600" s="36"/>
      <c r="S600" s="36"/>
      <c r="T600" s="36"/>
      <c r="U600" s="36"/>
      <c r="V600" s="36"/>
      <c r="W600" s="36"/>
      <c r="X600" s="36"/>
      <c r="Y600" s="36"/>
      <c r="Z600" s="36"/>
      <c r="AA600" s="37"/>
      <c r="AB600" s="36"/>
      <c r="AC600" s="36"/>
      <c r="AD600" s="36"/>
      <c r="AE600" s="36"/>
      <c r="AF600" s="36"/>
      <c r="AG600" s="36"/>
      <c r="AH600" s="36"/>
      <c r="AI600" s="36"/>
      <c r="AJ600" s="36"/>
      <c r="AK600" s="36"/>
      <c r="AL600" s="36"/>
      <c r="AM600" s="36"/>
      <c r="AN600" s="36"/>
      <c r="AO600" s="36"/>
      <c r="AP600" s="36"/>
      <c r="AQ600" s="36"/>
      <c r="AR600" s="38" t="s">
        <v>36</v>
      </c>
      <c r="AS600" s="37">
        <f>ROUND((G634+G629)*0.5*(G628-G631-G632)*G627,2)</f>
        <v>119.3</v>
      </c>
      <c r="AT600" s="39" t="s">
        <v>37</v>
      </c>
    </row>
    <row r="601" spans="1:46" ht="18" customHeight="1">
      <c r="A601" s="4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4" t="s">
        <v>38</v>
      </c>
      <c r="R601" s="3"/>
      <c r="S601" s="3"/>
      <c r="T601" s="3"/>
      <c r="U601" s="3"/>
      <c r="V601" s="3"/>
      <c r="W601" s="3"/>
      <c r="X601" s="3"/>
      <c r="Y601" s="3"/>
      <c r="Z601" s="3"/>
      <c r="AA601" s="11" t="s">
        <v>39</v>
      </c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9"/>
      <c r="AS601" s="11"/>
      <c r="AT601" s="5"/>
    </row>
    <row r="602" spans="1:46" ht="18" customHeight="1">
      <c r="A602" s="4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4"/>
      <c r="R602" s="3"/>
      <c r="S602" s="3"/>
      <c r="T602" s="3"/>
      <c r="U602" s="3"/>
      <c r="V602" s="3"/>
      <c r="W602" s="3"/>
      <c r="X602" s="3"/>
      <c r="Y602" s="3"/>
      <c r="Z602" s="3"/>
      <c r="AA602" s="11" t="str">
        <f>"("&amp;G645&amp;"+"&amp;G643&amp;") x 0.5 x "&amp;G644-G642&amp;" x "&amp;G627&amp;"m"</f>
        <v>(1.8+0.99) x 0.5 x 1.35 x 53.47m</v>
      </c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9" t="s">
        <v>36</v>
      </c>
      <c r="AS602" s="11">
        <f>ROUND((G645+G643)*0.5*(G644-G642)*G627,2)</f>
        <v>100.7</v>
      </c>
      <c r="AT602" s="5" t="s">
        <v>37</v>
      </c>
    </row>
    <row r="603" spans="1:46" ht="18" customHeight="1">
      <c r="A603" s="4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4"/>
      <c r="R603" s="3"/>
      <c r="S603" s="3"/>
      <c r="T603" s="3"/>
      <c r="U603" s="3"/>
      <c r="V603" s="3"/>
      <c r="W603" s="3"/>
      <c r="X603" s="3"/>
      <c r="Y603" s="3"/>
      <c r="Z603" s="3"/>
      <c r="AA603" s="11" t="s">
        <v>40</v>
      </c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9"/>
      <c r="AS603" s="11"/>
      <c r="AT603" s="5"/>
    </row>
    <row r="604" spans="1:46" ht="18" customHeight="1">
      <c r="A604" s="4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4"/>
      <c r="R604" s="3"/>
      <c r="S604" s="3"/>
      <c r="T604" s="3"/>
      <c r="U604" s="3"/>
      <c r="V604" s="3"/>
      <c r="W604" s="3"/>
      <c r="X604" s="3"/>
      <c r="Y604" s="3"/>
      <c r="Z604" s="3"/>
      <c r="AA604" s="11" t="str">
        <f>"(("&amp;G643&amp;"+"&amp;G641&amp;")x0.5x"&amp;G642&amp;" - (PI/4x"&amp;G624&amp;"^2/2)) x "&amp;G627&amp;"m"</f>
        <v>((0.99+0.87)x0.5x0.2 - (PI/4x0.19^2/2)) x 53.47m</v>
      </c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9" t="s">
        <v>36</v>
      </c>
      <c r="AS604" s="11">
        <f>ROUND(((G643+G641)*0.5*G642-(PI()/4*G624^2/2))*G627,2)</f>
        <v>9.19</v>
      </c>
      <c r="AT604" s="5" t="s">
        <v>37</v>
      </c>
    </row>
    <row r="605" spans="1:46" ht="18" customHeight="1">
      <c r="A605" s="4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5"/>
      <c r="R605" s="36"/>
      <c r="S605" s="36"/>
      <c r="T605" s="36"/>
      <c r="U605" s="36"/>
      <c r="V605" s="36"/>
      <c r="W605" s="36"/>
      <c r="X605" s="36"/>
      <c r="Y605" s="36"/>
      <c r="Z605" s="36"/>
      <c r="AA605" s="37"/>
      <c r="AB605" s="36"/>
      <c r="AC605" s="36"/>
      <c r="AD605" s="36"/>
      <c r="AE605" s="36"/>
      <c r="AF605" s="36"/>
      <c r="AG605" s="36"/>
      <c r="AH605" s="36"/>
      <c r="AI605" s="36"/>
      <c r="AJ605" s="36"/>
      <c r="AK605" s="36"/>
      <c r="AL605" s="36"/>
      <c r="AM605" s="36"/>
      <c r="AN605" s="36"/>
      <c r="AO605" s="36"/>
      <c r="AP605" s="36"/>
      <c r="AQ605" s="36"/>
      <c r="AR605" s="38" t="s">
        <v>36</v>
      </c>
      <c r="AS605" s="37">
        <f>AS602+AS604</f>
        <v>109.89</v>
      </c>
      <c r="AT605" s="39" t="s">
        <v>37</v>
      </c>
    </row>
    <row r="606" spans="1:46" ht="18" customHeight="1">
      <c r="A606" s="4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4" t="s">
        <v>41</v>
      </c>
      <c r="R606" s="3"/>
      <c r="S606" s="3"/>
      <c r="T606" s="3"/>
      <c r="U606" s="3"/>
      <c r="V606" s="3"/>
      <c r="W606" s="3"/>
      <c r="X606" s="3"/>
      <c r="Y606" s="3"/>
      <c r="Z606" s="3"/>
      <c r="AA606" s="11" t="s">
        <v>42</v>
      </c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9" t="s">
        <v>36</v>
      </c>
      <c r="AS606" s="11">
        <f>AS600</f>
        <v>119.3</v>
      </c>
      <c r="AT606" s="5" t="s">
        <v>37</v>
      </c>
    </row>
    <row r="607" spans="1:46" ht="18" customHeight="1">
      <c r="A607" s="4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5"/>
      <c r="R607" s="36"/>
      <c r="S607" s="36"/>
      <c r="T607" s="36"/>
      <c r="U607" s="36"/>
      <c r="V607" s="36"/>
      <c r="W607" s="36"/>
      <c r="X607" s="36"/>
      <c r="Y607" s="36"/>
      <c r="Z607" s="36"/>
      <c r="AA607" s="37" t="s">
        <v>43</v>
      </c>
      <c r="AB607" s="36"/>
      <c r="AC607" s="36"/>
      <c r="AD607" s="36"/>
      <c r="AE607" s="36"/>
      <c r="AF607" s="36"/>
      <c r="AG607" s="36"/>
      <c r="AH607" s="36"/>
      <c r="AI607" s="36"/>
      <c r="AJ607" s="36"/>
      <c r="AK607" s="36"/>
      <c r="AL607" s="36"/>
      <c r="AM607" s="36"/>
      <c r="AN607" s="36"/>
      <c r="AO607" s="36"/>
      <c r="AP607" s="36"/>
      <c r="AQ607" s="36"/>
      <c r="AR607" s="38" t="s">
        <v>36</v>
      </c>
      <c r="AS607" s="37">
        <f>AS605</f>
        <v>109.89</v>
      </c>
      <c r="AT607" s="39" t="s">
        <v>37</v>
      </c>
    </row>
    <row r="608" spans="1:46" ht="18" customHeight="1">
      <c r="A608" s="4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4" t="s">
        <v>44</v>
      </c>
      <c r="R608" s="3"/>
      <c r="S608" s="3"/>
      <c r="T608" s="3"/>
      <c r="U608" s="3"/>
      <c r="V608" s="3"/>
      <c r="W608" s="3"/>
      <c r="X608" s="3"/>
      <c r="Y608" s="3"/>
      <c r="Z608" s="3"/>
      <c r="AA608" s="11" t="s">
        <v>45</v>
      </c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9"/>
      <c r="AS608" s="11"/>
      <c r="AT608" s="5"/>
    </row>
    <row r="609" spans="1:46" ht="18" customHeight="1">
      <c r="A609" s="4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5"/>
      <c r="R609" s="36"/>
      <c r="S609" s="36"/>
      <c r="T609" s="36"/>
      <c r="U609" s="36"/>
      <c r="V609" s="36"/>
      <c r="W609" s="36"/>
      <c r="X609" s="36"/>
      <c r="Y609" s="36"/>
      <c r="Z609" s="36"/>
      <c r="AA609" s="37" t="str">
        <f>"(("&amp;G639&amp;"+"&amp;G641&amp;") x 0.5 x "&amp;G640&amp;" - PI/4 x "&amp;G624&amp;"^2 / 2) x "&amp;G627&amp;"m"</f>
        <v>((0.75+0.87) x 0.5 x 0.2 - PI/4 x 0.19^2 / 2) x 53.47m</v>
      </c>
      <c r="AB609" s="36"/>
      <c r="AC609" s="36"/>
      <c r="AD609" s="36"/>
      <c r="AE609" s="36"/>
      <c r="AF609" s="36"/>
      <c r="AG609" s="36"/>
      <c r="AH609" s="36"/>
      <c r="AI609" s="36"/>
      <c r="AJ609" s="36"/>
      <c r="AK609" s="36"/>
      <c r="AL609" s="36"/>
      <c r="AM609" s="36"/>
      <c r="AN609" s="36"/>
      <c r="AO609" s="36"/>
      <c r="AP609" s="36"/>
      <c r="AQ609" s="36"/>
      <c r="AR609" s="38" t="s">
        <v>36</v>
      </c>
      <c r="AS609" s="37">
        <f>ROUND(((G639+G641)*0.5*G640-PI()/4*G624^2/2)*G627,2)</f>
        <v>7.9</v>
      </c>
      <c r="AT609" s="39" t="s">
        <v>37</v>
      </c>
    </row>
    <row r="610" spans="1:46" ht="18" customHeight="1">
      <c r="A610" s="4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40" t="s">
        <v>46</v>
      </c>
      <c r="R610" s="41"/>
      <c r="S610" s="41"/>
      <c r="T610" s="41"/>
      <c r="U610" s="41"/>
      <c r="V610" s="41"/>
      <c r="W610" s="41"/>
      <c r="X610" s="41"/>
      <c r="Y610" s="41"/>
      <c r="Z610" s="41"/>
      <c r="AA610" s="42"/>
      <c r="AB610" s="41"/>
      <c r="AC610" s="41"/>
      <c r="AD610" s="41"/>
      <c r="AE610" s="41"/>
      <c r="AF610" s="41"/>
      <c r="AG610" s="41"/>
      <c r="AH610" s="41"/>
      <c r="AI610" s="41"/>
      <c r="AJ610" s="41"/>
      <c r="AK610" s="41"/>
      <c r="AL610" s="41"/>
      <c r="AM610" s="41"/>
      <c r="AN610" s="41"/>
      <c r="AO610" s="41"/>
      <c r="AP610" s="41"/>
      <c r="AQ610" s="41"/>
      <c r="AR610" s="43"/>
      <c r="AS610" s="42"/>
      <c r="AT610" s="44"/>
    </row>
    <row r="611" spans="1:46" ht="18" customHeight="1">
      <c r="A611" s="4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4" t="s">
        <v>47</v>
      </c>
      <c r="R611" s="3"/>
      <c r="S611" s="3"/>
      <c r="T611" s="3"/>
      <c r="U611" s="3"/>
      <c r="V611" s="3"/>
      <c r="W611" s="3"/>
      <c r="X611" s="3"/>
      <c r="Y611" s="3"/>
      <c r="Z611" s="3"/>
      <c r="AA611" s="11" t="s">
        <v>48</v>
      </c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9"/>
      <c r="AS611" s="11"/>
      <c r="AT611" s="5"/>
    </row>
    <row r="612" spans="1:46" ht="18" customHeight="1">
      <c r="A612" s="4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5"/>
      <c r="R612" s="36"/>
      <c r="S612" s="36"/>
      <c r="T612" s="36"/>
      <c r="U612" s="36"/>
      <c r="V612" s="36"/>
      <c r="W612" s="36"/>
      <c r="X612" s="36"/>
      <c r="Y612" s="36"/>
      <c r="Z612" s="36"/>
      <c r="AA612" s="37"/>
      <c r="AB612" s="36"/>
      <c r="AC612" s="36"/>
      <c r="AD612" s="36"/>
      <c r="AE612" s="36"/>
      <c r="AF612" s="36"/>
      <c r="AG612" s="36"/>
      <c r="AH612" s="36"/>
      <c r="AI612" s="36"/>
      <c r="AJ612" s="36"/>
      <c r="AK612" s="36"/>
      <c r="AL612" s="36"/>
      <c r="AM612" s="36"/>
      <c r="AN612" s="36"/>
      <c r="AO612" s="36"/>
      <c r="AP612" s="36"/>
      <c r="AQ612" s="36"/>
      <c r="AR612" s="38" t="s">
        <v>36</v>
      </c>
      <c r="AS612" s="37">
        <f>G627</f>
        <v>53.47</v>
      </c>
      <c r="AT612" s="39" t="s">
        <v>49</v>
      </c>
    </row>
    <row r="613" spans="1:46" ht="18" customHeight="1">
      <c r="A613" s="4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4" t="s">
        <v>50</v>
      </c>
      <c r="R613" s="3"/>
      <c r="S613" s="3"/>
      <c r="T613" s="3"/>
      <c r="U613" s="3"/>
      <c r="V613" s="3"/>
      <c r="W613" s="3"/>
      <c r="X613" s="3"/>
      <c r="Y613" s="3"/>
      <c r="Z613" s="3"/>
      <c r="AA613" s="11" t="s">
        <v>51</v>
      </c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9"/>
      <c r="AS613" s="11"/>
      <c r="AT613" s="5"/>
    </row>
    <row r="614" spans="1:46" ht="18" customHeight="1">
      <c r="A614" s="4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4"/>
      <c r="R614" s="3"/>
      <c r="S614" s="3"/>
      <c r="T614" s="3"/>
      <c r="U614" s="3"/>
      <c r="V614" s="3"/>
      <c r="W614" s="3"/>
      <c r="X614" s="3"/>
      <c r="Y614" s="3"/>
      <c r="Z614" s="3"/>
      <c r="AA614" s="11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9" t="s">
        <v>36</v>
      </c>
      <c r="AS614" s="11">
        <f>G627</f>
        <v>53.47</v>
      </c>
      <c r="AT614" s="5" t="s">
        <v>49</v>
      </c>
    </row>
    <row r="615" spans="1:46" ht="18" customHeight="1">
      <c r="A615" s="4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40" t="s">
        <v>52</v>
      </c>
      <c r="R615" s="41"/>
      <c r="S615" s="41"/>
      <c r="T615" s="41"/>
      <c r="U615" s="41"/>
      <c r="V615" s="41"/>
      <c r="W615" s="41"/>
      <c r="X615" s="41"/>
      <c r="Y615" s="41"/>
      <c r="Z615" s="41"/>
      <c r="AA615" s="42"/>
      <c r="AB615" s="41"/>
      <c r="AC615" s="41"/>
      <c r="AD615" s="41"/>
      <c r="AE615" s="41"/>
      <c r="AF615" s="41"/>
      <c r="AG615" s="41"/>
      <c r="AH615" s="41"/>
      <c r="AI615" s="41"/>
      <c r="AJ615" s="41"/>
      <c r="AK615" s="41"/>
      <c r="AL615" s="41"/>
      <c r="AM615" s="41"/>
      <c r="AN615" s="41"/>
      <c r="AO615" s="41"/>
      <c r="AP615" s="41"/>
      <c r="AQ615" s="41"/>
      <c r="AR615" s="43"/>
      <c r="AS615" s="42"/>
      <c r="AT615" s="44"/>
    </row>
    <row r="616" spans="1:46" ht="18" customHeight="1">
      <c r="A616" s="4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4" t="s">
        <v>53</v>
      </c>
      <c r="R616" s="3"/>
      <c r="S616" s="3"/>
      <c r="T616" s="3"/>
      <c r="U616" s="3"/>
      <c r="V616" s="3"/>
      <c r="W616" s="3"/>
      <c r="X616" s="3"/>
      <c r="Y616" s="3"/>
      <c r="Z616" s="3"/>
      <c r="AA616" s="11" t="s">
        <v>54</v>
      </c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9"/>
      <c r="AS616" s="11"/>
      <c r="AT616" s="5"/>
    </row>
    <row r="617" spans="1:46" ht="18" customHeight="1">
      <c r="A617" s="4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5"/>
      <c r="R617" s="36"/>
      <c r="S617" s="36"/>
      <c r="T617" s="36"/>
      <c r="U617" s="36"/>
      <c r="V617" s="36"/>
      <c r="W617" s="36"/>
      <c r="X617" s="36"/>
      <c r="Y617" s="36"/>
      <c r="Z617" s="36"/>
      <c r="AA617" s="37" t="str">
        <f>"H = "&amp;ROUND(1.75,2)&amp;" m"</f>
        <v>H = 1.75 m</v>
      </c>
      <c r="AB617" s="36"/>
      <c r="AC617" s="36"/>
      <c r="AD617" s="36"/>
      <c r="AE617" s="36"/>
      <c r="AF617" s="36"/>
      <c r="AG617" s="36"/>
      <c r="AH617" s="36"/>
      <c r="AI617" s="36"/>
      <c r="AJ617" s="36"/>
      <c r="AK617" s="36"/>
      <c r="AL617" s="36"/>
      <c r="AM617" s="36"/>
      <c r="AN617" s="36"/>
      <c r="AO617" s="36"/>
      <c r="AP617" s="36"/>
      <c r="AQ617" s="36"/>
      <c r="AR617" s="38" t="s">
        <v>36</v>
      </c>
      <c r="AS617" s="37">
        <v>1</v>
      </c>
      <c r="AT617" s="39"/>
    </row>
    <row r="618" spans="1:46" ht="18" customHeight="1">
      <c r="A618" s="4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4" t="s">
        <v>55</v>
      </c>
      <c r="R618" s="3"/>
      <c r="S618" s="3"/>
      <c r="T618" s="3"/>
      <c r="U618" s="3"/>
      <c r="V618" s="3"/>
      <c r="W618" s="3"/>
      <c r="X618" s="3"/>
      <c r="Y618" s="3"/>
      <c r="Z618" s="3"/>
      <c r="AA618" s="11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9"/>
      <c r="AS618" s="11"/>
      <c r="AT618" s="5"/>
    </row>
    <row r="619" spans="1:46" ht="18" customHeight="1">
      <c r="A619" s="4"/>
      <c r="B619" s="3"/>
      <c r="C619" s="3" t="str">
        <f>"T1="&amp;G635</f>
        <v>T1=0.28</v>
      </c>
      <c r="D619" s="3"/>
      <c r="E619" s="3"/>
      <c r="F619" s="3" t="str">
        <f>"T2="&amp;G636</f>
        <v>T2=0.1</v>
      </c>
      <c r="G619" s="3"/>
      <c r="H619" s="3"/>
      <c r="I619" s="3" t="str">
        <f>"T3="&amp;G642</f>
        <v>T3=0.2</v>
      </c>
      <c r="J619" s="3"/>
      <c r="K619" s="3"/>
      <c r="L619" s="3" t="str">
        <f>"B1="&amp;G634</f>
        <v>B1=1.8</v>
      </c>
      <c r="M619" s="3"/>
      <c r="N619" s="3"/>
      <c r="O619" s="3" t="str">
        <f>"B2="&amp;G645</f>
        <v>B2=1.8</v>
      </c>
      <c r="P619" s="3"/>
      <c r="Q619" s="4"/>
      <c r="R619" s="3"/>
      <c r="S619" s="3"/>
      <c r="T619" s="3" t="s">
        <v>56</v>
      </c>
      <c r="U619" s="3"/>
      <c r="V619" s="3"/>
      <c r="W619" s="3"/>
      <c r="X619" s="3"/>
      <c r="Y619" s="3"/>
      <c r="Z619" s="3"/>
      <c r="AA619" s="11" t="str">
        <f>"① D"&amp;ROUND(0.15,220732880)*1000&amp;" mm"</f>
        <v>① D150 mm</v>
      </c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9" t="s">
        <v>36</v>
      </c>
      <c r="AS619" s="11">
        <v>2</v>
      </c>
      <c r="AT619" s="5"/>
    </row>
    <row r="620" spans="1:46" ht="18" customHeight="1">
      <c r="A620" s="4"/>
      <c r="B620" s="3"/>
      <c r="C620" s="3" t="str">
        <f>"B3="&amp;G643</f>
        <v>B3=0.99</v>
      </c>
      <c r="D620" s="3"/>
      <c r="E620" s="3"/>
      <c r="F620" s="3" t="str">
        <f>"B4="&amp;G641</f>
        <v>B4=0.87</v>
      </c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45" t="s">
        <v>57</v>
      </c>
      <c r="R620" s="46"/>
      <c r="S620" s="46"/>
      <c r="T620" s="46"/>
      <c r="U620" s="46"/>
      <c r="V620" s="46"/>
      <c r="W620" s="46"/>
      <c r="X620" s="46"/>
      <c r="Y620" s="46"/>
      <c r="Z620" s="46"/>
      <c r="AA620" s="47"/>
      <c r="AB620" s="46"/>
      <c r="AC620" s="46"/>
      <c r="AD620" s="46"/>
      <c r="AE620" s="46"/>
      <c r="AF620" s="46"/>
      <c r="AG620" s="46"/>
      <c r="AH620" s="46"/>
      <c r="AI620" s="46"/>
      <c r="AJ620" s="46"/>
      <c r="AK620" s="46"/>
      <c r="AL620" s="46"/>
      <c r="AM620" s="46"/>
      <c r="AN620" s="46"/>
      <c r="AO620" s="46"/>
      <c r="AP620" s="46"/>
      <c r="AQ620" s="46"/>
      <c r="AR620" s="48"/>
      <c r="AS620" s="47"/>
      <c r="AT620" s="49"/>
    </row>
    <row r="621" spans="1:46" ht="18" customHeight="1">
      <c r="A621" s="4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4"/>
      <c r="R621" s="3"/>
      <c r="S621" s="3"/>
      <c r="T621" s="3"/>
      <c r="U621" s="3"/>
      <c r="V621" s="3"/>
      <c r="W621" s="3"/>
      <c r="X621" s="3"/>
      <c r="Y621" s="3"/>
      <c r="Z621" s="3"/>
      <c r="AA621" s="11" t="str">
        <f>"50 %"</f>
        <v>50 %</v>
      </c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9" t="s">
        <v>36</v>
      </c>
      <c r="AS621" s="11">
        <f>ROUND(50/100,2)</f>
        <v>0.5</v>
      </c>
      <c r="AT621" s="5"/>
    </row>
    <row r="622" spans="1:46" ht="18" customHeight="1">
      <c r="A622" s="4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4"/>
      <c r="R622" s="3"/>
      <c r="S622" s="3"/>
      <c r="T622" s="3"/>
      <c r="U622" s="3"/>
      <c r="V622" s="3"/>
      <c r="W622" s="3"/>
      <c r="X622" s="3"/>
      <c r="Y622" s="3"/>
      <c r="Z622" s="3"/>
      <c r="AA622" s="11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9"/>
      <c r="AS622" s="11"/>
      <c r="AT622" s="5"/>
    </row>
    <row r="623" spans="1:46" ht="18" customHeight="1">
      <c r="A623" s="4"/>
      <c r="B623" s="3" t="s">
        <v>8</v>
      </c>
      <c r="C623" s="3"/>
      <c r="D623" s="3"/>
      <c r="E623" s="3"/>
      <c r="F623" s="3"/>
      <c r="G623" s="27">
        <v>0.15</v>
      </c>
      <c r="H623" s="27"/>
      <c r="I623" s="27"/>
      <c r="J623" s="27">
        <v>0.15</v>
      </c>
      <c r="K623" s="27"/>
      <c r="L623" s="27"/>
      <c r="M623" s="27">
        <v>1</v>
      </c>
      <c r="N623" s="27"/>
      <c r="O623" s="3"/>
      <c r="P623" s="3"/>
      <c r="Q623" s="4"/>
      <c r="R623" s="3"/>
      <c r="S623" s="3"/>
      <c r="T623" s="3"/>
      <c r="U623" s="3"/>
      <c r="V623" s="3"/>
      <c r="W623" s="3"/>
      <c r="X623" s="3"/>
      <c r="Y623" s="3"/>
      <c r="Z623" s="3"/>
      <c r="AA623" s="11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9"/>
      <c r="AS623" s="11"/>
      <c r="AT623" s="5"/>
    </row>
    <row r="624" spans="1:46" ht="18" customHeight="1">
      <c r="A624" s="4"/>
      <c r="B624" s="3" t="s">
        <v>9</v>
      </c>
      <c r="C624" s="3"/>
      <c r="D624" s="3"/>
      <c r="E624" s="3"/>
      <c r="F624" s="3"/>
      <c r="G624" s="27">
        <v>0.19</v>
      </c>
      <c r="H624" s="27"/>
      <c r="I624" s="27"/>
      <c r="J624" s="27">
        <v>0.19</v>
      </c>
      <c r="K624" s="27"/>
      <c r="L624" s="27"/>
      <c r="M624" s="27"/>
      <c r="N624" s="27"/>
      <c r="O624" s="3"/>
      <c r="P624" s="3"/>
      <c r="Q624" s="4"/>
      <c r="R624" s="3"/>
      <c r="S624" s="3"/>
      <c r="T624" s="3"/>
      <c r="U624" s="3"/>
      <c r="V624" s="3"/>
      <c r="W624" s="3"/>
      <c r="X624" s="3"/>
      <c r="Y624" s="3"/>
      <c r="Z624" s="3"/>
      <c r="AA624" s="11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9"/>
      <c r="AS624" s="11"/>
      <c r="AT624" s="5"/>
    </row>
    <row r="625" spans="1:46" ht="18" customHeight="1">
      <c r="A625" s="4"/>
      <c r="B625" s="3" t="s">
        <v>10</v>
      </c>
      <c r="C625" s="3"/>
      <c r="D625" s="3"/>
      <c r="E625" s="3"/>
      <c r="F625" s="3"/>
      <c r="G625" s="27">
        <v>0</v>
      </c>
      <c r="H625" s="27"/>
      <c r="I625" s="27"/>
      <c r="J625" s="27"/>
      <c r="K625" s="27"/>
      <c r="L625" s="27"/>
      <c r="M625" s="27"/>
      <c r="N625" s="27"/>
      <c r="O625" s="3"/>
      <c r="P625" s="3"/>
      <c r="Q625" s="4"/>
      <c r="R625" s="3"/>
      <c r="S625" s="3"/>
      <c r="T625" s="3"/>
      <c r="U625" s="3"/>
      <c r="V625" s="3"/>
      <c r="W625" s="3"/>
      <c r="X625" s="3"/>
      <c r="Y625" s="3"/>
      <c r="Z625" s="3"/>
      <c r="AA625" s="11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9"/>
      <c r="AS625" s="11"/>
      <c r="AT625" s="5"/>
    </row>
    <row r="626" spans="1:46" ht="18" customHeight="1">
      <c r="A626" s="4"/>
      <c r="B626" s="3" t="s">
        <v>11</v>
      </c>
      <c r="C626" s="3"/>
      <c r="D626" s="3"/>
      <c r="E626" s="3"/>
      <c r="F626" s="3"/>
      <c r="G626" s="27">
        <v>0</v>
      </c>
      <c r="H626" s="27"/>
      <c r="I626" s="27"/>
      <c r="J626" s="27"/>
      <c r="K626" s="27"/>
      <c r="L626" s="27"/>
      <c r="M626" s="27"/>
      <c r="N626" s="27"/>
      <c r="O626" s="3"/>
      <c r="P626" s="3"/>
      <c r="Q626" s="4"/>
      <c r="R626" s="3"/>
      <c r="S626" s="3"/>
      <c r="T626" s="3"/>
      <c r="U626" s="3"/>
      <c r="V626" s="3"/>
      <c r="W626" s="3"/>
      <c r="X626" s="3"/>
      <c r="Y626" s="3"/>
      <c r="Z626" s="3"/>
      <c r="AA626" s="11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9"/>
      <c r="AS626" s="11"/>
      <c r="AT626" s="5"/>
    </row>
    <row r="627" spans="1:46" ht="18" customHeight="1">
      <c r="A627" s="4"/>
      <c r="B627" s="3" t="s">
        <v>12</v>
      </c>
      <c r="C627" s="3"/>
      <c r="D627" s="3"/>
      <c r="E627" s="3"/>
      <c r="F627" s="3"/>
      <c r="G627" s="27">
        <f>J627-G625-G626</f>
        <v>53.47</v>
      </c>
      <c r="H627" s="27"/>
      <c r="I627" s="27"/>
      <c r="J627" s="27">
        <v>53.47</v>
      </c>
      <c r="K627" s="27"/>
      <c r="L627" s="27"/>
      <c r="M627" s="27"/>
      <c r="N627" s="27"/>
      <c r="O627" s="3"/>
      <c r="P627" s="3"/>
      <c r="Q627" s="4"/>
      <c r="R627" s="3"/>
      <c r="S627" s="3"/>
      <c r="T627" s="3"/>
      <c r="U627" s="3"/>
      <c r="V627" s="3"/>
      <c r="W627" s="3"/>
      <c r="X627" s="3"/>
      <c r="Y627" s="3"/>
      <c r="Z627" s="3"/>
      <c r="AA627" s="11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9"/>
      <c r="AS627" s="11"/>
      <c r="AT627" s="5"/>
    </row>
    <row r="628" spans="1:46" ht="18" customHeight="1">
      <c r="A628" s="4"/>
      <c r="B628" s="3" t="s">
        <v>13</v>
      </c>
      <c r="C628" s="3"/>
      <c r="D628" s="3"/>
      <c r="E628" s="3"/>
      <c r="F628" s="3"/>
      <c r="G628" s="27">
        <v>1.75</v>
      </c>
      <c r="H628" s="27"/>
      <c r="I628" s="27"/>
      <c r="J628" s="27">
        <v>1.56</v>
      </c>
      <c r="K628" s="27"/>
      <c r="L628" s="27"/>
      <c r="M628" s="27"/>
      <c r="N628" s="27"/>
      <c r="O628" s="3"/>
      <c r="P628" s="3"/>
      <c r="Q628" s="4"/>
      <c r="R628" s="3"/>
      <c r="S628" s="3"/>
      <c r="T628" s="3"/>
      <c r="U628" s="3"/>
      <c r="V628" s="3"/>
      <c r="W628" s="3"/>
      <c r="X628" s="3"/>
      <c r="Y628" s="3"/>
      <c r="Z628" s="3"/>
      <c r="AA628" s="11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9"/>
      <c r="AS628" s="11"/>
      <c r="AT628" s="5"/>
    </row>
    <row r="629" spans="1:46" ht="18" customHeight="1">
      <c r="A629" s="4"/>
      <c r="B629" s="3" t="s">
        <v>14</v>
      </c>
      <c r="C629" s="3"/>
      <c r="D629" s="3"/>
      <c r="E629" s="3"/>
      <c r="F629" s="3"/>
      <c r="G629" s="27">
        <v>0.75</v>
      </c>
      <c r="H629" s="27"/>
      <c r="I629" s="27"/>
      <c r="J629" s="27"/>
      <c r="K629" s="27"/>
      <c r="L629" s="27"/>
      <c r="M629" s="27"/>
      <c r="N629" s="27"/>
      <c r="O629" s="3"/>
      <c r="P629" s="3"/>
      <c r="Q629" s="4"/>
      <c r="R629" s="3"/>
      <c r="S629" s="3"/>
      <c r="T629" s="3"/>
      <c r="U629" s="3"/>
      <c r="V629" s="3"/>
      <c r="W629" s="3"/>
      <c r="X629" s="3"/>
      <c r="Y629" s="3"/>
      <c r="Z629" s="3"/>
      <c r="AA629" s="11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9"/>
      <c r="AS629" s="11"/>
      <c r="AT629" s="5"/>
    </row>
    <row r="630" spans="1:46" ht="18" customHeight="1">
      <c r="A630" s="4"/>
      <c r="B630" s="3" t="s">
        <v>15</v>
      </c>
      <c r="C630" s="3"/>
      <c r="D630" s="3"/>
      <c r="E630" s="3"/>
      <c r="F630" s="3"/>
      <c r="G630" s="27">
        <v>0.3</v>
      </c>
      <c r="H630" s="27"/>
      <c r="I630" s="27"/>
      <c r="J630" s="27"/>
      <c r="K630" s="27"/>
      <c r="L630" s="27"/>
      <c r="M630" s="27"/>
      <c r="N630" s="27"/>
      <c r="O630" s="3"/>
      <c r="P630" s="3"/>
      <c r="Q630" s="4"/>
      <c r="R630" s="3"/>
      <c r="S630" s="3"/>
      <c r="T630" s="3"/>
      <c r="U630" s="3"/>
      <c r="V630" s="3"/>
      <c r="W630" s="3"/>
      <c r="X630" s="3"/>
      <c r="Y630" s="3"/>
      <c r="Z630" s="3"/>
      <c r="AA630" s="11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9"/>
      <c r="AS630" s="11"/>
      <c r="AT630" s="5"/>
    </row>
    <row r="631" spans="1:46" ht="18" customHeight="1">
      <c r="A631" s="4"/>
      <c r="B631" s="3" t="s">
        <v>16</v>
      </c>
      <c r="C631" s="3"/>
      <c r="D631" s="3"/>
      <c r="E631" s="3"/>
      <c r="F631" s="3"/>
      <c r="G631" s="27">
        <v>0</v>
      </c>
      <c r="H631" s="27"/>
      <c r="I631" s="27"/>
      <c r="J631" s="27"/>
      <c r="K631" s="27"/>
      <c r="L631" s="27"/>
      <c r="M631" s="27"/>
      <c r="N631" s="27"/>
      <c r="O631" s="3"/>
      <c r="P631" s="3"/>
      <c r="Q631" s="4"/>
      <c r="R631" s="3"/>
      <c r="S631" s="3"/>
      <c r="T631" s="3"/>
      <c r="U631" s="3"/>
      <c r="V631" s="3"/>
      <c r="W631" s="3"/>
      <c r="X631" s="3"/>
      <c r="Y631" s="3"/>
      <c r="Z631" s="3"/>
      <c r="AA631" s="11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9"/>
      <c r="AS631" s="11"/>
      <c r="AT631" s="5"/>
    </row>
    <row r="632" spans="1:46" ht="18" customHeight="1">
      <c r="A632" s="4"/>
      <c r="B632" s="3" t="s">
        <v>17</v>
      </c>
      <c r="C632" s="3"/>
      <c r="D632" s="3"/>
      <c r="E632" s="3"/>
      <c r="F632" s="3"/>
      <c r="G632" s="27">
        <v>0</v>
      </c>
      <c r="H632" s="27"/>
      <c r="I632" s="27"/>
      <c r="J632" s="27"/>
      <c r="K632" s="27"/>
      <c r="L632" s="27"/>
      <c r="M632" s="27"/>
      <c r="N632" s="27"/>
      <c r="O632" s="3"/>
      <c r="P632" s="3"/>
      <c r="Q632" s="4"/>
      <c r="R632" s="3"/>
      <c r="S632" s="3"/>
      <c r="T632" s="3"/>
      <c r="U632" s="3"/>
      <c r="V632" s="3"/>
      <c r="W632" s="3"/>
      <c r="X632" s="3"/>
      <c r="Y632" s="3"/>
      <c r="Z632" s="3"/>
      <c r="AA632" s="11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9"/>
      <c r="AS632" s="11"/>
      <c r="AT632" s="5"/>
    </row>
    <row r="633" spans="1:46" ht="18" customHeight="1">
      <c r="A633" s="4"/>
      <c r="B633" s="3" t="s">
        <v>18</v>
      </c>
      <c r="C633" s="3"/>
      <c r="D633" s="3"/>
      <c r="E633" s="3"/>
      <c r="F633" s="3"/>
      <c r="G633" s="27">
        <v>0</v>
      </c>
      <c r="H633" s="27"/>
      <c r="I633" s="27"/>
      <c r="J633" s="27"/>
      <c r="K633" s="27"/>
      <c r="L633" s="27"/>
      <c r="M633" s="27"/>
      <c r="N633" s="27"/>
      <c r="O633" s="3"/>
      <c r="P633" s="3"/>
      <c r="Q633" s="4"/>
      <c r="R633" s="3"/>
      <c r="S633" s="3"/>
      <c r="T633" s="3"/>
      <c r="U633" s="3"/>
      <c r="V633" s="3"/>
      <c r="W633" s="3"/>
      <c r="X633" s="3"/>
      <c r="Y633" s="3"/>
      <c r="Z633" s="3"/>
      <c r="AA633" s="11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9"/>
      <c r="AS633" s="11"/>
      <c r="AT633" s="5"/>
    </row>
    <row r="634" spans="1:46" ht="18" customHeight="1">
      <c r="A634" s="4"/>
      <c r="B634" s="3" t="s">
        <v>19</v>
      </c>
      <c r="C634" s="3"/>
      <c r="D634" s="3"/>
      <c r="E634" s="3"/>
      <c r="F634" s="3"/>
      <c r="G634" s="27">
        <f>ROUND(G629+2*G630*(G628-(G631+G632)),2)</f>
        <v>1.8</v>
      </c>
      <c r="H634" s="27"/>
      <c r="I634" s="27"/>
      <c r="J634" s="27"/>
      <c r="K634" s="27"/>
      <c r="L634" s="27"/>
      <c r="M634" s="27"/>
      <c r="N634" s="27"/>
      <c r="O634" s="3"/>
      <c r="P634" s="3"/>
      <c r="Q634" s="4"/>
      <c r="R634" s="3"/>
      <c r="S634" s="3"/>
      <c r="T634" s="3"/>
      <c r="U634" s="3"/>
      <c r="V634" s="3"/>
      <c r="W634" s="3"/>
      <c r="X634" s="3"/>
      <c r="Y634" s="3"/>
      <c r="Z634" s="3"/>
      <c r="AA634" s="11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9"/>
      <c r="AS634" s="11"/>
      <c r="AT634" s="5"/>
    </row>
    <row r="635" spans="1:46" ht="18" customHeight="1">
      <c r="A635" s="4"/>
      <c r="B635" s="3" t="s">
        <v>20</v>
      </c>
      <c r="C635" s="3"/>
      <c r="D635" s="3"/>
      <c r="E635" s="3"/>
      <c r="F635" s="3"/>
      <c r="G635" s="27">
        <v>0.28</v>
      </c>
      <c r="H635" s="27"/>
      <c r="I635" s="27"/>
      <c r="J635" s="27"/>
      <c r="K635" s="27"/>
      <c r="L635" s="27"/>
      <c r="M635" s="27"/>
      <c r="N635" s="27"/>
      <c r="O635" s="3"/>
      <c r="P635" s="3"/>
      <c r="Q635" s="4"/>
      <c r="R635" s="3"/>
      <c r="S635" s="3"/>
      <c r="T635" s="3"/>
      <c r="U635" s="3"/>
      <c r="V635" s="3"/>
      <c r="W635" s="3"/>
      <c r="X635" s="3"/>
      <c r="Y635" s="3"/>
      <c r="Z635" s="3"/>
      <c r="AA635" s="11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9"/>
      <c r="AS635" s="11"/>
      <c r="AT635" s="5"/>
    </row>
    <row r="636" spans="1:46" ht="18" customHeight="1">
      <c r="A636" s="4"/>
      <c r="B636" s="3" t="s">
        <v>21</v>
      </c>
      <c r="C636" s="3"/>
      <c r="D636" s="3"/>
      <c r="E636" s="3"/>
      <c r="F636" s="3"/>
      <c r="G636" s="27">
        <v>0.1</v>
      </c>
      <c r="H636" s="27"/>
      <c r="I636" s="27"/>
      <c r="J636" s="27"/>
      <c r="K636" s="27"/>
      <c r="L636" s="27"/>
      <c r="M636" s="27"/>
      <c r="N636" s="27"/>
      <c r="O636" s="3"/>
      <c r="P636" s="3"/>
      <c r="Q636" s="4"/>
      <c r="R636" s="3"/>
      <c r="S636" s="3"/>
      <c r="T636" s="3"/>
      <c r="U636" s="3"/>
      <c r="V636" s="3"/>
      <c r="W636" s="3"/>
      <c r="X636" s="3"/>
      <c r="Y636" s="3"/>
      <c r="Z636" s="3"/>
      <c r="AA636" s="11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9"/>
      <c r="AS636" s="11"/>
      <c r="AT636" s="5"/>
    </row>
    <row r="637" spans="1:46" ht="18" customHeight="1">
      <c r="A637" s="4"/>
      <c r="B637" s="3" t="s">
        <v>22</v>
      </c>
      <c r="C637" s="3"/>
      <c r="D637" s="3"/>
      <c r="E637" s="3"/>
      <c r="F637" s="3"/>
      <c r="G637" s="27">
        <v>0.1</v>
      </c>
      <c r="H637" s="27"/>
      <c r="I637" s="27"/>
      <c r="J637" s="27"/>
      <c r="K637" s="27"/>
      <c r="L637" s="27"/>
      <c r="M637" s="27"/>
      <c r="N637" s="27"/>
      <c r="O637" s="3"/>
      <c r="P637" s="3"/>
      <c r="Q637" s="4"/>
      <c r="R637" s="3"/>
      <c r="S637" s="3"/>
      <c r="T637" s="3"/>
      <c r="U637" s="3"/>
      <c r="V637" s="3"/>
      <c r="W637" s="3"/>
      <c r="X637" s="3"/>
      <c r="Y637" s="3"/>
      <c r="Z637" s="3"/>
      <c r="AA637" s="11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9"/>
      <c r="AS637" s="11"/>
      <c r="AT637" s="5"/>
    </row>
    <row r="638" spans="1:46" ht="18" customHeight="1">
      <c r="A638" s="4"/>
      <c r="B638" s="3" t="s">
        <v>23</v>
      </c>
      <c r="C638" s="3"/>
      <c r="D638" s="3"/>
      <c r="E638" s="3"/>
      <c r="F638" s="3"/>
      <c r="G638" s="27">
        <v>0</v>
      </c>
      <c r="H638" s="27"/>
      <c r="I638" s="27"/>
      <c r="J638" s="27"/>
      <c r="K638" s="27"/>
      <c r="L638" s="27"/>
      <c r="M638" s="27"/>
      <c r="N638" s="27"/>
      <c r="O638" s="3"/>
      <c r="P638" s="3"/>
      <c r="Q638" s="4"/>
      <c r="R638" s="3"/>
      <c r="S638" s="3"/>
      <c r="T638" s="3"/>
      <c r="U638" s="3"/>
      <c r="V638" s="3"/>
      <c r="W638" s="3"/>
      <c r="X638" s="3"/>
      <c r="Y638" s="3"/>
      <c r="Z638" s="3"/>
      <c r="AA638" s="11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9"/>
      <c r="AS638" s="11"/>
      <c r="AT638" s="5"/>
    </row>
    <row r="639" spans="1:46" ht="18" customHeight="1">
      <c r="A639" s="4"/>
      <c r="B639" s="3" t="s">
        <v>24</v>
      </c>
      <c r="C639" s="3"/>
      <c r="D639" s="3"/>
      <c r="E639" s="3"/>
      <c r="F639" s="3"/>
      <c r="G639" s="27">
        <f>ROUND(G629+2*G630*G638,2)</f>
        <v>0.75</v>
      </c>
      <c r="H639" s="27"/>
      <c r="I639" s="27"/>
      <c r="J639" s="27"/>
      <c r="K639" s="27"/>
      <c r="L639" s="27"/>
      <c r="M639" s="27"/>
      <c r="N639" s="27"/>
      <c r="O639" s="3"/>
      <c r="P639" s="3"/>
      <c r="Q639" s="4"/>
      <c r="R639" s="3"/>
      <c r="S639" s="3"/>
      <c r="T639" s="3"/>
      <c r="U639" s="3"/>
      <c r="V639" s="3"/>
      <c r="W639" s="3"/>
      <c r="X639" s="3"/>
      <c r="Y639" s="3"/>
      <c r="Z639" s="3"/>
      <c r="AA639" s="11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9"/>
      <c r="AS639" s="11"/>
      <c r="AT639" s="5"/>
    </row>
    <row r="640" spans="1:46" ht="18" customHeight="1">
      <c r="A640" s="4"/>
      <c r="B640" s="3" t="s">
        <v>25</v>
      </c>
      <c r="C640" s="3"/>
      <c r="D640" s="3"/>
      <c r="E640" s="3"/>
      <c r="F640" s="3"/>
      <c r="G640" s="27">
        <f>ROUND(G636+G624/2,2)</f>
        <v>0.2</v>
      </c>
      <c r="H640" s="27"/>
      <c r="I640" s="27"/>
      <c r="J640" s="27"/>
      <c r="K640" s="27"/>
      <c r="L640" s="27"/>
      <c r="M640" s="27"/>
      <c r="N640" s="27"/>
      <c r="O640" s="3"/>
      <c r="P640" s="3"/>
      <c r="Q640" s="4"/>
      <c r="R640" s="3"/>
      <c r="S640" s="3"/>
      <c r="T640" s="3"/>
      <c r="U640" s="3"/>
      <c r="V640" s="3"/>
      <c r="W640" s="3"/>
      <c r="X640" s="3"/>
      <c r="Y640" s="3"/>
      <c r="Z640" s="3"/>
      <c r="AA640" s="11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9"/>
      <c r="AS640" s="11"/>
      <c r="AT640" s="5"/>
    </row>
    <row r="641" spans="1:46" ht="18" customHeight="1">
      <c r="A641" s="4"/>
      <c r="B641" s="3" t="s">
        <v>26</v>
      </c>
      <c r="C641" s="3"/>
      <c r="D641" s="3"/>
      <c r="E641" s="3"/>
      <c r="F641" s="3"/>
      <c r="G641" s="27">
        <f>ROUND(G639+2*G630*G640,2)</f>
        <v>0.87</v>
      </c>
      <c r="H641" s="27"/>
      <c r="I641" s="27"/>
      <c r="J641" s="27"/>
      <c r="K641" s="27"/>
      <c r="L641" s="27"/>
      <c r="M641" s="27"/>
      <c r="N641" s="27"/>
      <c r="O641" s="3"/>
      <c r="P641" s="3"/>
      <c r="Q641" s="4"/>
      <c r="R641" s="3"/>
      <c r="S641" s="3"/>
      <c r="T641" s="3"/>
      <c r="U641" s="3"/>
      <c r="V641" s="3"/>
      <c r="W641" s="3"/>
      <c r="X641" s="3"/>
      <c r="Y641" s="3"/>
      <c r="Z641" s="3"/>
      <c r="AA641" s="11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9"/>
      <c r="AS641" s="11"/>
      <c r="AT641" s="5"/>
    </row>
    <row r="642" spans="1:46" ht="18" customHeight="1">
      <c r="A642" s="4"/>
      <c r="B642" s="3" t="s">
        <v>27</v>
      </c>
      <c r="C642" s="3"/>
      <c r="D642" s="3"/>
      <c r="E642" s="3"/>
      <c r="F642" s="3"/>
      <c r="G642" s="27">
        <f>ROUND(G637+G624/2,2)</f>
        <v>0.2</v>
      </c>
      <c r="H642" s="27"/>
      <c r="I642" s="27"/>
      <c r="J642" s="27"/>
      <c r="K642" s="27"/>
      <c r="L642" s="27"/>
      <c r="M642" s="27"/>
      <c r="N642" s="27"/>
      <c r="O642" s="3"/>
      <c r="P642" s="3"/>
      <c r="Q642" s="4"/>
      <c r="R642" s="3"/>
      <c r="S642" s="3"/>
      <c r="T642" s="3"/>
      <c r="U642" s="3"/>
      <c r="V642" s="3"/>
      <c r="W642" s="3"/>
      <c r="X642" s="3"/>
      <c r="Y642" s="3"/>
      <c r="Z642" s="3"/>
      <c r="AA642" s="11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9"/>
      <c r="AS642" s="11"/>
      <c r="AT642" s="5"/>
    </row>
    <row r="643" spans="1:46" ht="18" customHeight="1">
      <c r="A643" s="4"/>
      <c r="B643" s="3" t="s">
        <v>28</v>
      </c>
      <c r="C643" s="3"/>
      <c r="D643" s="3"/>
      <c r="E643" s="3"/>
      <c r="F643" s="3"/>
      <c r="G643" s="27">
        <f>ROUND(G641+2*G630*G642,2)</f>
        <v>0.99</v>
      </c>
      <c r="H643" s="27"/>
      <c r="I643" s="27"/>
      <c r="J643" s="27"/>
      <c r="K643" s="27"/>
      <c r="L643" s="27"/>
      <c r="M643" s="27"/>
      <c r="N643" s="27"/>
      <c r="O643" s="3"/>
      <c r="P643" s="3"/>
      <c r="Q643" s="4"/>
      <c r="R643" s="3"/>
      <c r="S643" s="3"/>
      <c r="T643" s="3"/>
      <c r="U643" s="3"/>
      <c r="V643" s="3"/>
      <c r="W643" s="3"/>
      <c r="X643" s="3"/>
      <c r="Y643" s="3"/>
      <c r="Z643" s="3"/>
      <c r="AA643" s="11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9"/>
      <c r="AS643" s="11"/>
      <c r="AT643" s="5"/>
    </row>
    <row r="644" spans="1:46" ht="18" customHeight="1">
      <c r="A644" s="4"/>
      <c r="B644" s="3" t="s">
        <v>29</v>
      </c>
      <c r="C644" s="3"/>
      <c r="D644" s="3"/>
      <c r="E644" s="3"/>
      <c r="F644" s="3"/>
      <c r="G644" s="27">
        <f>G628-G640-G631-G632-G633</f>
        <v>1.55</v>
      </c>
      <c r="H644" s="27"/>
      <c r="I644" s="27"/>
      <c r="J644" s="27"/>
      <c r="K644" s="27"/>
      <c r="L644" s="27"/>
      <c r="M644" s="27"/>
      <c r="N644" s="27"/>
      <c r="O644" s="3"/>
      <c r="P644" s="3"/>
      <c r="Q644" s="4"/>
      <c r="R644" s="3"/>
      <c r="S644" s="3"/>
      <c r="T644" s="3"/>
      <c r="U644" s="3"/>
      <c r="V644" s="3"/>
      <c r="W644" s="3"/>
      <c r="X644" s="3"/>
      <c r="Y644" s="3"/>
      <c r="Z644" s="3"/>
      <c r="AA644" s="11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9"/>
      <c r="AS644" s="11"/>
      <c r="AT644" s="5"/>
    </row>
    <row r="645" spans="1:46" ht="18" customHeight="1">
      <c r="A645" s="4"/>
      <c r="B645" s="3" t="s">
        <v>30</v>
      </c>
      <c r="C645" s="3"/>
      <c r="D645" s="3"/>
      <c r="E645" s="3"/>
      <c r="F645" s="3"/>
      <c r="G645" s="27">
        <f>ROUND(G641+2*G630*G644,2)</f>
        <v>1.8</v>
      </c>
      <c r="H645" s="27"/>
      <c r="I645" s="27"/>
      <c r="J645" s="27"/>
      <c r="K645" s="27"/>
      <c r="L645" s="27"/>
      <c r="M645" s="27"/>
      <c r="N645" s="27"/>
      <c r="O645" s="3"/>
      <c r="P645" s="3"/>
      <c r="Q645" s="4"/>
      <c r="R645" s="3"/>
      <c r="S645" s="3"/>
      <c r="T645" s="3"/>
      <c r="U645" s="3"/>
      <c r="V645" s="3"/>
      <c r="W645" s="3"/>
      <c r="X645" s="3"/>
      <c r="Y645" s="3"/>
      <c r="Z645" s="3"/>
      <c r="AA645" s="11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9"/>
      <c r="AS645" s="11"/>
      <c r="AT645" s="5"/>
    </row>
    <row r="646" spans="1:46" ht="18" customHeight="1">
      <c r="A646" s="4"/>
      <c r="B646" s="3" t="s">
        <v>31</v>
      </c>
      <c r="C646" s="3"/>
      <c r="D646" s="3"/>
      <c r="E646" s="3"/>
      <c r="F646" s="3"/>
      <c r="G646" s="27">
        <f>G628-G624-G636</f>
        <v>1.46</v>
      </c>
      <c r="H646" s="27"/>
      <c r="I646" s="27"/>
      <c r="J646" s="27"/>
      <c r="K646" s="27"/>
      <c r="L646" s="27"/>
      <c r="M646" s="27"/>
      <c r="N646" s="27"/>
      <c r="O646" s="3"/>
      <c r="P646" s="3"/>
      <c r="Q646" s="4"/>
      <c r="R646" s="3"/>
      <c r="S646" s="3"/>
      <c r="T646" s="3"/>
      <c r="U646" s="3"/>
      <c r="V646" s="3"/>
      <c r="W646" s="3"/>
      <c r="X646" s="3"/>
      <c r="Y646" s="3"/>
      <c r="Z646" s="3"/>
      <c r="AA646" s="11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9"/>
      <c r="AS646" s="11"/>
      <c r="AT646" s="5"/>
    </row>
    <row r="647" spans="1:46" ht="18" customHeight="1">
      <c r="A647" s="4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4"/>
      <c r="R647" s="3"/>
      <c r="S647" s="3"/>
      <c r="T647" s="3"/>
      <c r="U647" s="3"/>
      <c r="V647" s="3"/>
      <c r="W647" s="3"/>
      <c r="X647" s="3"/>
      <c r="Y647" s="3"/>
      <c r="Z647" s="3"/>
      <c r="AA647" s="11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9"/>
      <c r="AS647" s="11"/>
      <c r="AT647" s="5"/>
    </row>
    <row r="648" spans="1:46" ht="18" customHeight="1">
      <c r="A648" s="4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4"/>
      <c r="R648" s="3"/>
      <c r="S648" s="3"/>
      <c r="T648" s="3"/>
      <c r="U648" s="3"/>
      <c r="V648" s="3"/>
      <c r="W648" s="3"/>
      <c r="X648" s="3"/>
      <c r="Y648" s="3"/>
      <c r="Z648" s="3"/>
      <c r="AA648" s="11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9"/>
      <c r="AS648" s="11"/>
      <c r="AT648" s="5"/>
    </row>
    <row r="649" spans="1:46" ht="18" customHeight="1">
      <c r="A649" s="4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4"/>
      <c r="R649" s="3"/>
      <c r="S649" s="3"/>
      <c r="T649" s="3"/>
      <c r="U649" s="3"/>
      <c r="V649" s="3"/>
      <c r="W649" s="3"/>
      <c r="X649" s="3"/>
      <c r="Y649" s="3"/>
      <c r="Z649" s="3"/>
      <c r="AA649" s="11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9"/>
      <c r="AS649" s="11"/>
      <c r="AT649" s="5"/>
    </row>
    <row r="650" spans="1:46" ht="18" customHeight="1">
      <c r="A650" s="4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4"/>
      <c r="R650" s="3"/>
      <c r="S650" s="3"/>
      <c r="T650" s="3"/>
      <c r="U650" s="3"/>
      <c r="V650" s="3"/>
      <c r="W650" s="3"/>
      <c r="X650" s="3"/>
      <c r="Y650" s="3"/>
      <c r="Z650" s="3"/>
      <c r="AA650" s="11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9"/>
      <c r="AS650" s="11"/>
      <c r="AT650" s="5"/>
    </row>
    <row r="651" spans="1:46" ht="18" customHeight="1">
      <c r="A651" s="4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4"/>
      <c r="R651" s="3"/>
      <c r="S651" s="3"/>
      <c r="T651" s="3"/>
      <c r="U651" s="3"/>
      <c r="V651" s="3"/>
      <c r="W651" s="3"/>
      <c r="X651" s="3"/>
      <c r="Y651" s="3"/>
      <c r="Z651" s="3"/>
      <c r="AA651" s="11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9"/>
      <c r="AS651" s="11"/>
      <c r="AT651" s="5"/>
    </row>
    <row r="652" spans="1:46" ht="18" customHeight="1">
      <c r="A652" s="4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4"/>
      <c r="R652" s="3"/>
      <c r="S652" s="3"/>
      <c r="T652" s="3"/>
      <c r="U652" s="3"/>
      <c r="V652" s="3"/>
      <c r="W652" s="3"/>
      <c r="X652" s="3"/>
      <c r="Y652" s="3"/>
      <c r="Z652" s="3"/>
      <c r="AA652" s="11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9"/>
      <c r="AS652" s="11"/>
      <c r="AT652" s="5"/>
    </row>
    <row r="653" spans="1:46" ht="18" customHeight="1">
      <c r="A653" s="4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4"/>
      <c r="R653" s="3"/>
      <c r="S653" s="3"/>
      <c r="T653" s="3"/>
      <c r="U653" s="3"/>
      <c r="V653" s="3"/>
      <c r="W653" s="3"/>
      <c r="X653" s="3"/>
      <c r="Y653" s="3"/>
      <c r="Z653" s="3"/>
      <c r="AA653" s="11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9"/>
      <c r="AS653" s="11"/>
      <c r="AT653" s="5"/>
    </row>
    <row r="654" spans="1:46" ht="18" customHeight="1">
      <c r="A654" s="4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4"/>
      <c r="R654" s="3"/>
      <c r="S654" s="3"/>
      <c r="T654" s="3"/>
      <c r="U654" s="3"/>
      <c r="V654" s="3"/>
      <c r="W654" s="3"/>
      <c r="X654" s="3"/>
      <c r="Y654" s="3"/>
      <c r="Z654" s="3"/>
      <c r="AA654" s="11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9"/>
      <c r="AS654" s="11"/>
      <c r="AT654" s="5"/>
    </row>
    <row r="655" spans="1:46" ht="18" customHeight="1">
      <c r="A655" s="4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4"/>
      <c r="R655" s="3"/>
      <c r="S655" s="3"/>
      <c r="T655" s="3"/>
      <c r="U655" s="3"/>
      <c r="V655" s="3"/>
      <c r="W655" s="3"/>
      <c r="X655" s="3"/>
      <c r="Y655" s="3"/>
      <c r="Z655" s="3"/>
      <c r="AA655" s="11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9"/>
      <c r="AS655" s="11"/>
      <c r="AT655" s="5"/>
    </row>
    <row r="656" spans="1:46" ht="18" customHeight="1">
      <c r="A656" s="4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4"/>
      <c r="R656" s="3"/>
      <c r="S656" s="3"/>
      <c r="T656" s="3"/>
      <c r="U656" s="3"/>
      <c r="V656" s="3"/>
      <c r="W656" s="3"/>
      <c r="X656" s="3"/>
      <c r="Y656" s="3"/>
      <c r="Z656" s="3"/>
      <c r="AA656" s="11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9"/>
      <c r="AS656" s="11"/>
      <c r="AT656" s="5"/>
    </row>
    <row r="657" spans="1:46" ht="18" customHeight="1">
      <c r="A657" s="4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4"/>
      <c r="R657" s="3"/>
      <c r="S657" s="3"/>
      <c r="T657" s="3"/>
      <c r="U657" s="3"/>
      <c r="V657" s="3"/>
      <c r="W657" s="3"/>
      <c r="X657" s="3"/>
      <c r="Y657" s="3"/>
      <c r="Z657" s="3"/>
      <c r="AA657" s="11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9"/>
      <c r="AS657" s="11"/>
      <c r="AT657" s="5"/>
    </row>
    <row r="658" spans="1:46" ht="18" customHeight="1">
      <c r="A658" s="4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4"/>
      <c r="R658" s="3"/>
      <c r="S658" s="3"/>
      <c r="T658" s="3"/>
      <c r="U658" s="3"/>
      <c r="V658" s="3"/>
      <c r="W658" s="3"/>
      <c r="X658" s="3"/>
      <c r="Y658" s="3"/>
      <c r="Z658" s="3"/>
      <c r="AA658" s="11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9"/>
      <c r="AS658" s="11"/>
      <c r="AT658" s="5"/>
    </row>
    <row r="659" spans="1:46" ht="18" customHeight="1">
      <c r="A659" s="4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4"/>
      <c r="R659" s="3"/>
      <c r="S659" s="3"/>
      <c r="T659" s="3"/>
      <c r="U659" s="3"/>
      <c r="V659" s="3"/>
      <c r="W659" s="3"/>
      <c r="X659" s="3"/>
      <c r="Y659" s="3"/>
      <c r="Z659" s="3"/>
      <c r="AA659" s="11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9"/>
      <c r="AS659" s="11"/>
      <c r="AT659" s="5"/>
    </row>
    <row r="660" spans="1:46" ht="18" customHeight="1">
      <c r="A660" s="6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6"/>
      <c r="R660" s="7"/>
      <c r="S660" s="7"/>
      <c r="T660" s="7"/>
      <c r="U660" s="7"/>
      <c r="V660" s="7"/>
      <c r="W660" s="7"/>
      <c r="X660" s="7"/>
      <c r="Y660" s="7"/>
      <c r="Z660" s="7"/>
      <c r="AA660" s="12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10"/>
      <c r="AS660" s="12"/>
      <c r="AT660" s="8"/>
    </row>
    <row r="661" spans="1:46" ht="18" customHeight="1">
      <c r="A661" s="2" t="s">
        <v>0</v>
      </c>
      <c r="B661" s="1"/>
      <c r="C661" s="1"/>
      <c r="D661" s="1"/>
      <c r="E661" s="1" t="s">
        <v>74</v>
      </c>
      <c r="F661" s="1"/>
      <c r="G661" s="1"/>
      <c r="H661" s="1"/>
      <c r="I661" s="1"/>
      <c r="J661" s="1"/>
      <c r="K661" s="1"/>
      <c r="L661" s="1"/>
      <c r="M661" s="1"/>
      <c r="N661" s="1"/>
      <c r="O661" s="1" t="s">
        <v>2</v>
      </c>
      <c r="P661" s="1" t="str">
        <f>ROUND(37.867644,2)&amp;"m"</f>
        <v>37.87m</v>
      </c>
      <c r="Q661" s="1" t="s">
        <v>3</v>
      </c>
      <c r="R661" s="1"/>
      <c r="S661" s="1"/>
      <c r="T661" s="1"/>
      <c r="U661" s="1"/>
      <c r="V661" s="1"/>
      <c r="W661" s="1"/>
      <c r="X661" s="1"/>
      <c r="Y661" s="1"/>
      <c r="Z661" s="1"/>
      <c r="AA661" s="1" t="s">
        <v>4</v>
      </c>
      <c r="AB661" s="1"/>
      <c r="AC661" s="1"/>
      <c r="AD661" s="1" t="str">
        <f>ROUND(0,2)&amp;"m ~ "&amp;ROUND(37.867644,2)&amp;"m"</f>
        <v>0m ~ 37.87m</v>
      </c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</row>
    <row r="662" spans="1:46" ht="18" customHeight="1">
      <c r="A662" s="13" t="s">
        <v>68</v>
      </c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 t="str">
        <f>"平均土被り="&amp;G712&amp;"M"</f>
        <v>平均土被り=9.61M</v>
      </c>
      <c r="N662" s="14"/>
      <c r="O662" s="14"/>
      <c r="P662" s="28" t="str">
        <f>"L="&amp;G693&amp;"M"</f>
        <v>L=37.87M</v>
      </c>
      <c r="Q662" s="15" t="s">
        <v>5</v>
      </c>
      <c r="R662" s="16"/>
      <c r="S662" s="16"/>
      <c r="T662" s="16"/>
      <c r="U662" s="16"/>
      <c r="V662" s="16"/>
      <c r="W662" s="16"/>
      <c r="X662" s="16"/>
      <c r="Y662" s="16"/>
      <c r="Z662" s="16"/>
      <c r="AA662" s="17" t="s">
        <v>6</v>
      </c>
      <c r="AB662" s="16"/>
      <c r="AC662" s="16"/>
      <c r="AD662" s="16"/>
      <c r="AE662" s="16"/>
      <c r="AF662" s="16"/>
      <c r="AG662" s="16"/>
      <c r="AH662" s="16"/>
      <c r="AI662" s="16"/>
      <c r="AJ662" s="16"/>
      <c r="AK662" s="16"/>
      <c r="AL662" s="16"/>
      <c r="AM662" s="16"/>
      <c r="AN662" s="16"/>
      <c r="AO662" s="16"/>
      <c r="AP662" s="16"/>
      <c r="AQ662" s="16"/>
      <c r="AR662" s="18"/>
      <c r="AS662" s="17" t="s">
        <v>7</v>
      </c>
      <c r="AT662" s="19"/>
    </row>
    <row r="663" spans="1:46" ht="18" customHeight="1">
      <c r="A663" s="20"/>
      <c r="B663" s="21"/>
      <c r="C663" s="21" t="str">
        <f>"H="&amp;G694&amp;"m,D"&amp;G689*1000&amp;"mm,人力,非舗装"</f>
        <v>H=10m,D250mm,人力,非舗装</v>
      </c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9"/>
      <c r="Q663" s="22"/>
      <c r="R663" s="23"/>
      <c r="S663" s="23"/>
      <c r="T663" s="23"/>
      <c r="U663" s="23"/>
      <c r="V663" s="23"/>
      <c r="W663" s="23"/>
      <c r="X663" s="23"/>
      <c r="Y663" s="23"/>
      <c r="Z663" s="23"/>
      <c r="AA663" s="24"/>
      <c r="AB663" s="23"/>
      <c r="AC663" s="23"/>
      <c r="AD663" s="23"/>
      <c r="AE663" s="23"/>
      <c r="AF663" s="23"/>
      <c r="AG663" s="23"/>
      <c r="AH663" s="23"/>
      <c r="AI663" s="23"/>
      <c r="AJ663" s="23"/>
      <c r="AK663" s="23"/>
      <c r="AL663" s="23"/>
      <c r="AM663" s="23"/>
      <c r="AN663" s="23"/>
      <c r="AO663" s="23"/>
      <c r="AP663" s="23"/>
      <c r="AQ663" s="23"/>
      <c r="AR663" s="25"/>
      <c r="AS663" s="24"/>
      <c r="AT663" s="26"/>
    </row>
    <row r="664" spans="1:46" ht="18" customHeight="1">
      <c r="A664" s="4" t="s">
        <v>33</v>
      </c>
      <c r="B664" s="3"/>
      <c r="C664" s="3"/>
      <c r="D664" s="3"/>
      <c r="E664" s="3"/>
      <c r="F664" s="3" t="str">
        <f>"= 平均土被り＋管径+T2 = "&amp;J694&amp;"M"</f>
        <v>= 平均土被り＋管径+T2 = 9.72M</v>
      </c>
      <c r="G664" s="3"/>
      <c r="H664" s="3"/>
      <c r="I664" s="3"/>
      <c r="J664" s="3"/>
      <c r="K664" s="3"/>
      <c r="L664" s="3"/>
      <c r="M664" s="3"/>
      <c r="N664" s="3"/>
      <c r="O664" s="3" t="str">
        <f>"=&gt; "&amp;G694</f>
        <v>=&gt; 10</v>
      </c>
      <c r="P664" s="3"/>
      <c r="Q664" s="30" t="s">
        <v>34</v>
      </c>
      <c r="R664" s="31"/>
      <c r="S664" s="31"/>
      <c r="T664" s="31"/>
      <c r="U664" s="31"/>
      <c r="V664" s="31"/>
      <c r="W664" s="31"/>
      <c r="X664" s="31"/>
      <c r="Y664" s="31"/>
      <c r="Z664" s="31"/>
      <c r="AA664" s="32"/>
      <c r="AB664" s="31"/>
      <c r="AC664" s="31"/>
      <c r="AD664" s="31"/>
      <c r="AE664" s="31"/>
      <c r="AF664" s="31"/>
      <c r="AG664" s="31"/>
      <c r="AH664" s="31"/>
      <c r="AI664" s="31"/>
      <c r="AJ664" s="31"/>
      <c r="AK664" s="31"/>
      <c r="AL664" s="31"/>
      <c r="AM664" s="31"/>
      <c r="AN664" s="31"/>
      <c r="AO664" s="31"/>
      <c r="AP664" s="31"/>
      <c r="AQ664" s="31"/>
      <c r="AR664" s="33"/>
      <c r="AS664" s="32"/>
      <c r="AT664" s="34"/>
    </row>
    <row r="665" spans="1:46" ht="18" customHeight="1">
      <c r="A665" s="4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4" t="s">
        <v>35</v>
      </c>
      <c r="R665" s="3"/>
      <c r="S665" s="3"/>
      <c r="T665" s="3"/>
      <c r="U665" s="3"/>
      <c r="V665" s="3"/>
      <c r="W665" s="3"/>
      <c r="X665" s="3"/>
      <c r="Y665" s="3"/>
      <c r="Z665" s="3"/>
      <c r="AA665" s="11" t="str">
        <f>"( "&amp;G700&amp;" + "&amp;G695&amp;" ) x 0.5 x "&amp;G694-G697-G698&amp;" x "&amp;G693&amp;"m"</f>
        <v>( 6.85 + 0.85 ) x 0.5 x 10 x 37.87m</v>
      </c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9"/>
      <c r="AS665" s="11"/>
      <c r="AT665" s="5"/>
    </row>
    <row r="666" spans="1:46" ht="18" customHeight="1">
      <c r="A666" s="4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5"/>
      <c r="R666" s="36"/>
      <c r="S666" s="36"/>
      <c r="T666" s="36"/>
      <c r="U666" s="36"/>
      <c r="V666" s="36"/>
      <c r="W666" s="36"/>
      <c r="X666" s="36"/>
      <c r="Y666" s="36"/>
      <c r="Z666" s="36"/>
      <c r="AA666" s="37"/>
      <c r="AB666" s="36"/>
      <c r="AC666" s="36"/>
      <c r="AD666" s="36"/>
      <c r="AE666" s="36"/>
      <c r="AF666" s="36"/>
      <c r="AG666" s="36"/>
      <c r="AH666" s="36"/>
      <c r="AI666" s="36"/>
      <c r="AJ666" s="36"/>
      <c r="AK666" s="36"/>
      <c r="AL666" s="36"/>
      <c r="AM666" s="36"/>
      <c r="AN666" s="36"/>
      <c r="AO666" s="36"/>
      <c r="AP666" s="36"/>
      <c r="AQ666" s="36"/>
      <c r="AR666" s="38" t="s">
        <v>36</v>
      </c>
      <c r="AS666" s="37">
        <f>ROUND((G700+G695)*0.5*(G694-G697-G698)*G693,2)</f>
        <v>1458</v>
      </c>
      <c r="AT666" s="39" t="s">
        <v>37</v>
      </c>
    </row>
    <row r="667" spans="1:46" ht="18" customHeight="1">
      <c r="A667" s="4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4" t="s">
        <v>38</v>
      </c>
      <c r="R667" s="3"/>
      <c r="S667" s="3"/>
      <c r="T667" s="3"/>
      <c r="U667" s="3"/>
      <c r="V667" s="3"/>
      <c r="W667" s="3"/>
      <c r="X667" s="3"/>
      <c r="Y667" s="3"/>
      <c r="Z667" s="3"/>
      <c r="AA667" s="11" t="s">
        <v>39</v>
      </c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9"/>
      <c r="AS667" s="11"/>
      <c r="AT667" s="5"/>
    </row>
    <row r="668" spans="1:46" ht="18" customHeight="1">
      <c r="A668" s="4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4"/>
      <c r="R668" s="3"/>
      <c r="S668" s="3"/>
      <c r="T668" s="3"/>
      <c r="U668" s="3"/>
      <c r="V668" s="3"/>
      <c r="W668" s="3"/>
      <c r="X668" s="3"/>
      <c r="Y668" s="3"/>
      <c r="Z668" s="3"/>
      <c r="AA668" s="11" t="str">
        <f>"("&amp;G711&amp;"+"&amp;G709&amp;") x 0.5 x "&amp;G710-G708&amp;" x "&amp;G693&amp;"m"</f>
        <v>(6.85+1.15) x 0.5 x 9.5 x 37.87m</v>
      </c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9" t="s">
        <v>36</v>
      </c>
      <c r="AS668" s="11">
        <f>ROUND((G711+G709)*0.5*(G710-G708)*G693,2)</f>
        <v>1439.06</v>
      </c>
      <c r="AT668" s="5" t="s">
        <v>37</v>
      </c>
    </row>
    <row r="669" spans="1:46" ht="18" customHeight="1">
      <c r="A669" s="4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4"/>
      <c r="R669" s="3"/>
      <c r="S669" s="3"/>
      <c r="T669" s="3"/>
      <c r="U669" s="3"/>
      <c r="V669" s="3"/>
      <c r="W669" s="3"/>
      <c r="X669" s="3"/>
      <c r="Y669" s="3"/>
      <c r="Z669" s="3"/>
      <c r="AA669" s="11" t="s">
        <v>40</v>
      </c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9"/>
      <c r="AS669" s="11"/>
      <c r="AT669" s="5"/>
    </row>
    <row r="670" spans="1:46" ht="18" customHeight="1">
      <c r="A670" s="4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4"/>
      <c r="R670" s="3"/>
      <c r="S670" s="3"/>
      <c r="T670" s="3"/>
      <c r="U670" s="3"/>
      <c r="V670" s="3"/>
      <c r="W670" s="3"/>
      <c r="X670" s="3"/>
      <c r="Y670" s="3"/>
      <c r="Z670" s="3"/>
      <c r="AA670" s="11" t="str">
        <f>"(("&amp;G709&amp;"+"&amp;G707&amp;")x0.5x"&amp;G708&amp;" - (PI/4x"&amp;G690&amp;"^2/2)) x "&amp;G693&amp;"m"</f>
        <v>((1.15+1)x0.5x0.25 - (PI/4x0.29^2/2)) x 37.87m</v>
      </c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9" t="s">
        <v>36</v>
      </c>
      <c r="AS670" s="11">
        <f>ROUND(((G709+G707)*0.5*G708-(PI()/4*G690^2/2))*G693,2)</f>
        <v>8.93</v>
      </c>
      <c r="AT670" s="5" t="s">
        <v>37</v>
      </c>
    </row>
    <row r="671" spans="1:46" ht="18" customHeight="1">
      <c r="A671" s="4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5"/>
      <c r="R671" s="36"/>
      <c r="S671" s="36"/>
      <c r="T671" s="36"/>
      <c r="U671" s="36"/>
      <c r="V671" s="36"/>
      <c r="W671" s="36"/>
      <c r="X671" s="36"/>
      <c r="Y671" s="36"/>
      <c r="Z671" s="36"/>
      <c r="AA671" s="37"/>
      <c r="AB671" s="36"/>
      <c r="AC671" s="36"/>
      <c r="AD671" s="36"/>
      <c r="AE671" s="36"/>
      <c r="AF671" s="36"/>
      <c r="AG671" s="36"/>
      <c r="AH671" s="36"/>
      <c r="AI671" s="36"/>
      <c r="AJ671" s="36"/>
      <c r="AK671" s="36"/>
      <c r="AL671" s="36"/>
      <c r="AM671" s="36"/>
      <c r="AN671" s="36"/>
      <c r="AO671" s="36"/>
      <c r="AP671" s="36"/>
      <c r="AQ671" s="36"/>
      <c r="AR671" s="38" t="s">
        <v>36</v>
      </c>
      <c r="AS671" s="37">
        <f>AS668+AS670</f>
        <v>1447.99</v>
      </c>
      <c r="AT671" s="39" t="s">
        <v>37</v>
      </c>
    </row>
    <row r="672" spans="1:46" ht="18" customHeight="1">
      <c r="A672" s="4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4" t="s">
        <v>41</v>
      </c>
      <c r="R672" s="3"/>
      <c r="S672" s="3"/>
      <c r="T672" s="3"/>
      <c r="U672" s="3"/>
      <c r="V672" s="3"/>
      <c r="W672" s="3"/>
      <c r="X672" s="3"/>
      <c r="Y672" s="3"/>
      <c r="Z672" s="3"/>
      <c r="AA672" s="11" t="s">
        <v>42</v>
      </c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9" t="s">
        <v>36</v>
      </c>
      <c r="AS672" s="11">
        <f>AS666</f>
        <v>1458</v>
      </c>
      <c r="AT672" s="5" t="s">
        <v>37</v>
      </c>
    </row>
    <row r="673" spans="1:46" ht="18" customHeight="1">
      <c r="A673" s="4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5"/>
      <c r="R673" s="36"/>
      <c r="S673" s="36"/>
      <c r="T673" s="36"/>
      <c r="U673" s="36"/>
      <c r="V673" s="36"/>
      <c r="W673" s="36"/>
      <c r="X673" s="36"/>
      <c r="Y673" s="36"/>
      <c r="Z673" s="36"/>
      <c r="AA673" s="37" t="s">
        <v>43</v>
      </c>
      <c r="AB673" s="36"/>
      <c r="AC673" s="36"/>
      <c r="AD673" s="36"/>
      <c r="AE673" s="36"/>
      <c r="AF673" s="36"/>
      <c r="AG673" s="36"/>
      <c r="AH673" s="36"/>
      <c r="AI673" s="36"/>
      <c r="AJ673" s="36"/>
      <c r="AK673" s="36"/>
      <c r="AL673" s="36"/>
      <c r="AM673" s="36"/>
      <c r="AN673" s="36"/>
      <c r="AO673" s="36"/>
      <c r="AP673" s="36"/>
      <c r="AQ673" s="36"/>
      <c r="AR673" s="38" t="s">
        <v>36</v>
      </c>
      <c r="AS673" s="37">
        <f>AS671</f>
        <v>1447.99</v>
      </c>
      <c r="AT673" s="39" t="s">
        <v>37</v>
      </c>
    </row>
    <row r="674" spans="1:46" ht="18" customHeight="1">
      <c r="A674" s="4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4" t="s">
        <v>44</v>
      </c>
      <c r="R674" s="3"/>
      <c r="S674" s="3"/>
      <c r="T674" s="3"/>
      <c r="U674" s="3"/>
      <c r="V674" s="3"/>
      <c r="W674" s="3"/>
      <c r="X674" s="3"/>
      <c r="Y674" s="3"/>
      <c r="Z674" s="3"/>
      <c r="AA674" s="11" t="s">
        <v>45</v>
      </c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9"/>
      <c r="AS674" s="11"/>
      <c r="AT674" s="5"/>
    </row>
    <row r="675" spans="1:46" ht="18" customHeight="1">
      <c r="A675" s="4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5"/>
      <c r="R675" s="36"/>
      <c r="S675" s="36"/>
      <c r="T675" s="36"/>
      <c r="U675" s="36"/>
      <c r="V675" s="36"/>
      <c r="W675" s="36"/>
      <c r="X675" s="36"/>
      <c r="Y675" s="36"/>
      <c r="Z675" s="36"/>
      <c r="AA675" s="37" t="str">
        <f>"(("&amp;G705&amp;"+"&amp;G707&amp;") x 0.5 x "&amp;G706&amp;" - PI/4 x "&amp;G690&amp;"^2 / 2) x "&amp;G693&amp;"m"</f>
        <v>((0.85+1) x 0.5 x 0.25 - PI/4 x 0.29^2 / 2) x 37.87m</v>
      </c>
      <c r="AB675" s="36"/>
      <c r="AC675" s="36"/>
      <c r="AD675" s="36"/>
      <c r="AE675" s="36"/>
      <c r="AF675" s="36"/>
      <c r="AG675" s="36"/>
      <c r="AH675" s="36"/>
      <c r="AI675" s="36"/>
      <c r="AJ675" s="36"/>
      <c r="AK675" s="36"/>
      <c r="AL675" s="36"/>
      <c r="AM675" s="36"/>
      <c r="AN675" s="36"/>
      <c r="AO675" s="36"/>
      <c r="AP675" s="36"/>
      <c r="AQ675" s="36"/>
      <c r="AR675" s="38" t="s">
        <v>36</v>
      </c>
      <c r="AS675" s="37">
        <f>ROUND(((G705+G707)*0.5*G706-PI()/4*G690^2/2)*G693,2)</f>
        <v>7.51</v>
      </c>
      <c r="AT675" s="39" t="s">
        <v>37</v>
      </c>
    </row>
    <row r="676" spans="1:46" ht="18" customHeight="1">
      <c r="A676" s="4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40" t="s">
        <v>46</v>
      </c>
      <c r="R676" s="41"/>
      <c r="S676" s="41"/>
      <c r="T676" s="41"/>
      <c r="U676" s="41"/>
      <c r="V676" s="41"/>
      <c r="W676" s="41"/>
      <c r="X676" s="41"/>
      <c r="Y676" s="41"/>
      <c r="Z676" s="41"/>
      <c r="AA676" s="42"/>
      <c r="AB676" s="41"/>
      <c r="AC676" s="41"/>
      <c r="AD676" s="41"/>
      <c r="AE676" s="41"/>
      <c r="AF676" s="41"/>
      <c r="AG676" s="41"/>
      <c r="AH676" s="41"/>
      <c r="AI676" s="41"/>
      <c r="AJ676" s="41"/>
      <c r="AK676" s="41"/>
      <c r="AL676" s="41"/>
      <c r="AM676" s="41"/>
      <c r="AN676" s="41"/>
      <c r="AO676" s="41"/>
      <c r="AP676" s="41"/>
      <c r="AQ676" s="41"/>
      <c r="AR676" s="43"/>
      <c r="AS676" s="42"/>
      <c r="AT676" s="44"/>
    </row>
    <row r="677" spans="1:46" ht="18" customHeight="1">
      <c r="A677" s="4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4" t="s">
        <v>47</v>
      </c>
      <c r="R677" s="3"/>
      <c r="S677" s="3"/>
      <c r="T677" s="3"/>
      <c r="U677" s="3"/>
      <c r="V677" s="3"/>
      <c r="W677" s="3"/>
      <c r="X677" s="3"/>
      <c r="Y677" s="3"/>
      <c r="Z677" s="3"/>
      <c r="AA677" s="11" t="s">
        <v>66</v>
      </c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9"/>
      <c r="AS677" s="11"/>
      <c r="AT677" s="5"/>
    </row>
    <row r="678" spans="1:46" ht="18" customHeight="1">
      <c r="A678" s="4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5"/>
      <c r="R678" s="36"/>
      <c r="S678" s="36"/>
      <c r="T678" s="36"/>
      <c r="U678" s="36"/>
      <c r="V678" s="36"/>
      <c r="W678" s="36"/>
      <c r="X678" s="36"/>
      <c r="Y678" s="36"/>
      <c r="Z678" s="36"/>
      <c r="AA678" s="37"/>
      <c r="AB678" s="36"/>
      <c r="AC678" s="36"/>
      <c r="AD678" s="36"/>
      <c r="AE678" s="36"/>
      <c r="AF678" s="36"/>
      <c r="AG678" s="36"/>
      <c r="AH678" s="36"/>
      <c r="AI678" s="36"/>
      <c r="AJ678" s="36"/>
      <c r="AK678" s="36"/>
      <c r="AL678" s="36"/>
      <c r="AM678" s="36"/>
      <c r="AN678" s="36"/>
      <c r="AO678" s="36"/>
      <c r="AP678" s="36"/>
      <c r="AQ678" s="36"/>
      <c r="AR678" s="38" t="s">
        <v>36</v>
      </c>
      <c r="AS678" s="37">
        <f>G693</f>
        <v>37.87</v>
      </c>
      <c r="AT678" s="39" t="s">
        <v>49</v>
      </c>
    </row>
    <row r="679" spans="1:46" ht="18" customHeight="1">
      <c r="A679" s="4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4" t="s">
        <v>50</v>
      </c>
      <c r="R679" s="3"/>
      <c r="S679" s="3"/>
      <c r="T679" s="3"/>
      <c r="U679" s="3"/>
      <c r="V679" s="3"/>
      <c r="W679" s="3"/>
      <c r="X679" s="3"/>
      <c r="Y679" s="3"/>
      <c r="Z679" s="3"/>
      <c r="AA679" s="11" t="s">
        <v>51</v>
      </c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9"/>
      <c r="AS679" s="11"/>
      <c r="AT679" s="5"/>
    </row>
    <row r="680" spans="1:46" ht="18" customHeight="1">
      <c r="A680" s="4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4"/>
      <c r="R680" s="3"/>
      <c r="S680" s="3"/>
      <c r="T680" s="3"/>
      <c r="U680" s="3"/>
      <c r="V680" s="3"/>
      <c r="W680" s="3"/>
      <c r="X680" s="3"/>
      <c r="Y680" s="3"/>
      <c r="Z680" s="3"/>
      <c r="AA680" s="11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9" t="s">
        <v>36</v>
      </c>
      <c r="AS680" s="11">
        <f>G693</f>
        <v>37.87</v>
      </c>
      <c r="AT680" s="5" t="s">
        <v>49</v>
      </c>
    </row>
    <row r="681" spans="1:46" ht="18" customHeight="1">
      <c r="A681" s="4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40" t="s">
        <v>52</v>
      </c>
      <c r="R681" s="41"/>
      <c r="S681" s="41"/>
      <c r="T681" s="41"/>
      <c r="U681" s="41"/>
      <c r="V681" s="41"/>
      <c r="W681" s="41"/>
      <c r="X681" s="41"/>
      <c r="Y681" s="41"/>
      <c r="Z681" s="41"/>
      <c r="AA681" s="42"/>
      <c r="AB681" s="41"/>
      <c r="AC681" s="41"/>
      <c r="AD681" s="41"/>
      <c r="AE681" s="41"/>
      <c r="AF681" s="41"/>
      <c r="AG681" s="41"/>
      <c r="AH681" s="41"/>
      <c r="AI681" s="41"/>
      <c r="AJ681" s="41"/>
      <c r="AK681" s="41"/>
      <c r="AL681" s="41"/>
      <c r="AM681" s="41"/>
      <c r="AN681" s="41"/>
      <c r="AO681" s="41"/>
      <c r="AP681" s="41"/>
      <c r="AQ681" s="41"/>
      <c r="AR681" s="43"/>
      <c r="AS681" s="42"/>
      <c r="AT681" s="44"/>
    </row>
    <row r="682" spans="1:46" ht="18" customHeight="1">
      <c r="A682" s="4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4" t="s">
        <v>53</v>
      </c>
      <c r="R682" s="3"/>
      <c r="S682" s="3"/>
      <c r="T682" s="3"/>
      <c r="U682" s="3"/>
      <c r="V682" s="3"/>
      <c r="W682" s="3"/>
      <c r="X682" s="3"/>
      <c r="Y682" s="3"/>
      <c r="Z682" s="3"/>
      <c r="AA682" s="11" t="s">
        <v>54</v>
      </c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9"/>
      <c r="AS682" s="11"/>
      <c r="AT682" s="5"/>
    </row>
    <row r="683" spans="1:46" ht="18" customHeight="1">
      <c r="A683" s="4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5"/>
      <c r="R683" s="36"/>
      <c r="S683" s="36"/>
      <c r="T683" s="36"/>
      <c r="U683" s="36"/>
      <c r="V683" s="36"/>
      <c r="W683" s="36"/>
      <c r="X683" s="36"/>
      <c r="Y683" s="36"/>
      <c r="Z683" s="36"/>
      <c r="AA683" s="37" t="str">
        <f>"H = "&amp;ROUND(10,2)&amp;" m"</f>
        <v>H = 10 m</v>
      </c>
      <c r="AB683" s="36"/>
      <c r="AC683" s="36"/>
      <c r="AD683" s="36"/>
      <c r="AE683" s="36"/>
      <c r="AF683" s="36"/>
      <c r="AG683" s="36"/>
      <c r="AH683" s="36"/>
      <c r="AI683" s="36"/>
      <c r="AJ683" s="36"/>
      <c r="AK683" s="36"/>
      <c r="AL683" s="36"/>
      <c r="AM683" s="36"/>
      <c r="AN683" s="36"/>
      <c r="AO683" s="36"/>
      <c r="AP683" s="36"/>
      <c r="AQ683" s="36"/>
      <c r="AR683" s="38" t="s">
        <v>36</v>
      </c>
      <c r="AS683" s="37">
        <v>1</v>
      </c>
      <c r="AT683" s="39"/>
    </row>
    <row r="684" spans="1:46" ht="18" customHeight="1">
      <c r="A684" s="4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4" t="s">
        <v>55</v>
      </c>
      <c r="R684" s="3"/>
      <c r="S684" s="3"/>
      <c r="T684" s="3"/>
      <c r="U684" s="3"/>
      <c r="V684" s="3"/>
      <c r="W684" s="3"/>
      <c r="X684" s="3"/>
      <c r="Y684" s="3"/>
      <c r="Z684" s="3"/>
      <c r="AA684" s="11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9"/>
      <c r="AS684" s="11"/>
      <c r="AT684" s="5"/>
    </row>
    <row r="685" spans="1:46" ht="18" customHeight="1">
      <c r="A685" s="4"/>
      <c r="B685" s="3"/>
      <c r="C685" s="3" t="str">
        <f>"T1="&amp;G701</f>
        <v>T1=0.28</v>
      </c>
      <c r="D685" s="3"/>
      <c r="E685" s="3"/>
      <c r="F685" s="3" t="str">
        <f>"T2="&amp;G702</f>
        <v>T2=0.1</v>
      </c>
      <c r="G685" s="3"/>
      <c r="H685" s="3"/>
      <c r="I685" s="3" t="str">
        <f>"T3="&amp;G708</f>
        <v>T3=0.25</v>
      </c>
      <c r="J685" s="3"/>
      <c r="K685" s="3"/>
      <c r="L685" s="3" t="str">
        <f>"B1="&amp;G700</f>
        <v>B1=6.85</v>
      </c>
      <c r="M685" s="3"/>
      <c r="N685" s="3"/>
      <c r="O685" s="3" t="str">
        <f>"B2="&amp;G711</f>
        <v>B2=6.85</v>
      </c>
      <c r="P685" s="3"/>
      <c r="Q685" s="4"/>
      <c r="R685" s="3"/>
      <c r="S685" s="3"/>
      <c r="T685" s="3" t="s">
        <v>56</v>
      </c>
      <c r="U685" s="3"/>
      <c r="V685" s="3"/>
      <c r="W685" s="3"/>
      <c r="X685" s="3"/>
      <c r="Y685" s="3"/>
      <c r="Z685" s="3"/>
      <c r="AA685" s="11" t="str">
        <f>"① D"&amp;ROUND(0.15,220732880)*1000&amp;" mm"</f>
        <v>① D150 mm</v>
      </c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9" t="s">
        <v>36</v>
      </c>
      <c r="AS685" s="11">
        <v>1</v>
      </c>
      <c r="AT685" s="5"/>
    </row>
    <row r="686" spans="1:46" ht="18" customHeight="1">
      <c r="A686" s="4"/>
      <c r="B686" s="3"/>
      <c r="C686" s="3" t="str">
        <f>"B3="&amp;G709</f>
        <v>B3=1.15</v>
      </c>
      <c r="D686" s="3"/>
      <c r="E686" s="3"/>
      <c r="F686" s="3" t="str">
        <f>"B4="&amp;G707</f>
        <v>B4=1</v>
      </c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4"/>
      <c r="R686" s="3"/>
      <c r="S686" s="3"/>
      <c r="T686" s="3"/>
      <c r="U686" s="3"/>
      <c r="V686" s="3"/>
      <c r="W686" s="3"/>
      <c r="X686" s="3"/>
      <c r="Y686" s="3"/>
      <c r="Z686" s="3"/>
      <c r="AA686" s="11" t="str">
        <f>"② D"&amp;ROUND(0.25,220732880)*1000&amp;" mm"</f>
        <v>② D250 mm</v>
      </c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9" t="s">
        <v>36</v>
      </c>
      <c r="AS686" s="11">
        <v>2</v>
      </c>
      <c r="AT686" s="5"/>
    </row>
    <row r="687" spans="1:46" ht="18" customHeight="1">
      <c r="A687" s="4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45"/>
      <c r="R687" s="46"/>
      <c r="S687" s="46"/>
      <c r="T687" s="46"/>
      <c r="U687" s="46"/>
      <c r="V687" s="46"/>
      <c r="W687" s="46"/>
      <c r="X687" s="46"/>
      <c r="Y687" s="46"/>
      <c r="Z687" s="46"/>
      <c r="AA687" s="47" t="str">
        <f>"① D"&amp;ROUND(0.15,220732880)*1000&amp;" mm"</f>
        <v>① D150 mm</v>
      </c>
      <c r="AB687" s="46"/>
      <c r="AC687" s="46"/>
      <c r="AD687" s="46"/>
      <c r="AE687" s="46"/>
      <c r="AF687" s="46" t="str">
        <f>"H "&amp;ROUND(8.3,2)&amp;" m"</f>
        <v>H 8.3 m</v>
      </c>
      <c r="AG687" s="46"/>
      <c r="AH687" s="46"/>
      <c r="AI687" s="46"/>
      <c r="AJ687" s="46"/>
      <c r="AK687" s="46"/>
      <c r="AL687" s="46"/>
      <c r="AM687" s="46"/>
      <c r="AN687" s="46"/>
      <c r="AO687" s="46"/>
      <c r="AP687" s="46"/>
      <c r="AQ687" s="46"/>
      <c r="AR687" s="48" t="s">
        <v>36</v>
      </c>
      <c r="AS687" s="47">
        <v>1</v>
      </c>
      <c r="AT687" s="49"/>
    </row>
    <row r="688" spans="1:46" ht="18" customHeight="1">
      <c r="A688" s="4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45" t="s">
        <v>57</v>
      </c>
      <c r="R688" s="46"/>
      <c r="S688" s="46"/>
      <c r="T688" s="46"/>
      <c r="U688" s="46"/>
      <c r="V688" s="46"/>
      <c r="W688" s="46"/>
      <c r="X688" s="46"/>
      <c r="Y688" s="46"/>
      <c r="Z688" s="46"/>
      <c r="AA688" s="47"/>
      <c r="AB688" s="46"/>
      <c r="AC688" s="46"/>
      <c r="AD688" s="46"/>
      <c r="AE688" s="46"/>
      <c r="AF688" s="46"/>
      <c r="AG688" s="46"/>
      <c r="AH688" s="46"/>
      <c r="AI688" s="46"/>
      <c r="AJ688" s="46"/>
      <c r="AK688" s="46"/>
      <c r="AL688" s="46"/>
      <c r="AM688" s="46"/>
      <c r="AN688" s="46"/>
      <c r="AO688" s="46"/>
      <c r="AP688" s="46"/>
      <c r="AQ688" s="46"/>
      <c r="AR688" s="48"/>
      <c r="AS688" s="47"/>
      <c r="AT688" s="49"/>
    </row>
    <row r="689" spans="1:46" ht="18" customHeight="1">
      <c r="A689" s="4"/>
      <c r="B689" s="3" t="s">
        <v>8</v>
      </c>
      <c r="C689" s="3"/>
      <c r="D689" s="3"/>
      <c r="E689" s="3"/>
      <c r="F689" s="3"/>
      <c r="G689" s="27">
        <v>0.25</v>
      </c>
      <c r="H689" s="27"/>
      <c r="I689" s="27"/>
      <c r="J689" s="27">
        <v>0.25</v>
      </c>
      <c r="K689" s="27"/>
      <c r="L689" s="27"/>
      <c r="M689" s="27">
        <v>1</v>
      </c>
      <c r="N689" s="27"/>
      <c r="O689" s="3"/>
      <c r="P689" s="3"/>
      <c r="Q689" s="4"/>
      <c r="R689" s="3"/>
      <c r="S689" s="3"/>
      <c r="T689" s="3"/>
      <c r="U689" s="3"/>
      <c r="V689" s="3"/>
      <c r="W689" s="3"/>
      <c r="X689" s="3"/>
      <c r="Y689" s="3"/>
      <c r="Z689" s="3"/>
      <c r="AA689" s="11" t="str">
        <f>"50 %"</f>
        <v>50 %</v>
      </c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9" t="s">
        <v>36</v>
      </c>
      <c r="AS689" s="11">
        <f>ROUND(50/100,2)</f>
        <v>0.5</v>
      </c>
      <c r="AT689" s="5"/>
    </row>
    <row r="690" spans="1:46" ht="18" customHeight="1">
      <c r="A690" s="4"/>
      <c r="B690" s="3" t="s">
        <v>9</v>
      </c>
      <c r="C690" s="3"/>
      <c r="D690" s="3"/>
      <c r="E690" s="3"/>
      <c r="F690" s="3"/>
      <c r="G690" s="27">
        <v>0.29</v>
      </c>
      <c r="H690" s="27"/>
      <c r="I690" s="27"/>
      <c r="J690" s="27">
        <v>0.29</v>
      </c>
      <c r="K690" s="27"/>
      <c r="L690" s="27"/>
      <c r="M690" s="27"/>
      <c r="N690" s="27"/>
      <c r="O690" s="3"/>
      <c r="P690" s="3"/>
      <c r="Q690" s="4"/>
      <c r="R690" s="3"/>
      <c r="S690" s="3"/>
      <c r="T690" s="3"/>
      <c r="U690" s="3"/>
      <c r="V690" s="3"/>
      <c r="W690" s="3"/>
      <c r="X690" s="3"/>
      <c r="Y690" s="3"/>
      <c r="Z690" s="3"/>
      <c r="AA690" s="11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9"/>
      <c r="AS690" s="11"/>
      <c r="AT690" s="5"/>
    </row>
    <row r="691" spans="1:46" ht="18" customHeight="1">
      <c r="A691" s="4"/>
      <c r="B691" s="3" t="s">
        <v>10</v>
      </c>
      <c r="C691" s="3"/>
      <c r="D691" s="3"/>
      <c r="E691" s="3"/>
      <c r="F691" s="3"/>
      <c r="G691" s="27">
        <v>0</v>
      </c>
      <c r="H691" s="27"/>
      <c r="I691" s="27"/>
      <c r="J691" s="27"/>
      <c r="K691" s="27"/>
      <c r="L691" s="27"/>
      <c r="M691" s="27"/>
      <c r="N691" s="27"/>
      <c r="O691" s="3"/>
      <c r="P691" s="3"/>
      <c r="Q691" s="4"/>
      <c r="R691" s="3"/>
      <c r="S691" s="3"/>
      <c r="T691" s="3"/>
      <c r="U691" s="3"/>
      <c r="V691" s="3"/>
      <c r="W691" s="3"/>
      <c r="X691" s="3"/>
      <c r="Y691" s="3"/>
      <c r="Z691" s="3"/>
      <c r="AA691" s="11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9"/>
      <c r="AS691" s="11"/>
      <c r="AT691" s="5"/>
    </row>
    <row r="692" spans="1:46" ht="18" customHeight="1">
      <c r="A692" s="4"/>
      <c r="B692" s="3" t="s">
        <v>11</v>
      </c>
      <c r="C692" s="3"/>
      <c r="D692" s="3"/>
      <c r="E692" s="3"/>
      <c r="F692" s="3"/>
      <c r="G692" s="27">
        <v>0</v>
      </c>
      <c r="H692" s="27"/>
      <c r="I692" s="27"/>
      <c r="J692" s="27"/>
      <c r="K692" s="27"/>
      <c r="L692" s="27"/>
      <c r="M692" s="27"/>
      <c r="N692" s="27"/>
      <c r="O692" s="3"/>
      <c r="P692" s="3"/>
      <c r="Q692" s="4"/>
      <c r="R692" s="3"/>
      <c r="S692" s="3"/>
      <c r="T692" s="3"/>
      <c r="U692" s="3"/>
      <c r="V692" s="3"/>
      <c r="W692" s="3"/>
      <c r="X692" s="3"/>
      <c r="Y692" s="3"/>
      <c r="Z692" s="3"/>
      <c r="AA692" s="11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9"/>
      <c r="AS692" s="11"/>
      <c r="AT692" s="5"/>
    </row>
    <row r="693" spans="1:46" ht="18" customHeight="1">
      <c r="A693" s="4"/>
      <c r="B693" s="3" t="s">
        <v>12</v>
      </c>
      <c r="C693" s="3"/>
      <c r="D693" s="3"/>
      <c r="E693" s="3"/>
      <c r="F693" s="3"/>
      <c r="G693" s="27">
        <f>J693-G691-G692</f>
        <v>37.87</v>
      </c>
      <c r="H693" s="27"/>
      <c r="I693" s="27"/>
      <c r="J693" s="27">
        <v>37.87</v>
      </c>
      <c r="K693" s="27"/>
      <c r="L693" s="27"/>
      <c r="M693" s="27"/>
      <c r="N693" s="27"/>
      <c r="O693" s="3"/>
      <c r="P693" s="3"/>
      <c r="Q693" s="4"/>
      <c r="R693" s="3"/>
      <c r="S693" s="3"/>
      <c r="T693" s="3"/>
      <c r="U693" s="3"/>
      <c r="V693" s="3"/>
      <c r="W693" s="3"/>
      <c r="X693" s="3"/>
      <c r="Y693" s="3"/>
      <c r="Z693" s="3"/>
      <c r="AA693" s="11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9"/>
      <c r="AS693" s="11"/>
      <c r="AT693" s="5"/>
    </row>
    <row r="694" spans="1:46" ht="18" customHeight="1">
      <c r="A694" s="4"/>
      <c r="B694" s="3" t="s">
        <v>13</v>
      </c>
      <c r="C694" s="3"/>
      <c r="D694" s="3"/>
      <c r="E694" s="3"/>
      <c r="F694" s="3"/>
      <c r="G694" s="27">
        <v>10</v>
      </c>
      <c r="H694" s="27"/>
      <c r="I694" s="27"/>
      <c r="J694" s="27">
        <v>9.72</v>
      </c>
      <c r="K694" s="27"/>
      <c r="L694" s="27"/>
      <c r="M694" s="27"/>
      <c r="N694" s="27"/>
      <c r="O694" s="3"/>
      <c r="P694" s="3"/>
      <c r="Q694" s="4"/>
      <c r="R694" s="3"/>
      <c r="S694" s="3"/>
      <c r="T694" s="3"/>
      <c r="U694" s="3"/>
      <c r="V694" s="3"/>
      <c r="W694" s="3"/>
      <c r="X694" s="3"/>
      <c r="Y694" s="3"/>
      <c r="Z694" s="3"/>
      <c r="AA694" s="11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9"/>
      <c r="AS694" s="11"/>
      <c r="AT694" s="5"/>
    </row>
    <row r="695" spans="1:46" ht="18" customHeight="1">
      <c r="A695" s="4"/>
      <c r="B695" s="3" t="s">
        <v>14</v>
      </c>
      <c r="C695" s="3"/>
      <c r="D695" s="3"/>
      <c r="E695" s="3"/>
      <c r="F695" s="3"/>
      <c r="G695" s="27">
        <v>0.85</v>
      </c>
      <c r="H695" s="27"/>
      <c r="I695" s="27"/>
      <c r="J695" s="27"/>
      <c r="K695" s="27"/>
      <c r="L695" s="27"/>
      <c r="M695" s="27"/>
      <c r="N695" s="27"/>
      <c r="O695" s="3"/>
      <c r="P695" s="3"/>
      <c r="Q695" s="4"/>
      <c r="R695" s="3"/>
      <c r="S695" s="3"/>
      <c r="T695" s="3"/>
      <c r="U695" s="3"/>
      <c r="V695" s="3"/>
      <c r="W695" s="3"/>
      <c r="X695" s="3"/>
      <c r="Y695" s="3"/>
      <c r="Z695" s="3"/>
      <c r="AA695" s="11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9"/>
      <c r="AS695" s="11"/>
      <c r="AT695" s="5"/>
    </row>
    <row r="696" spans="1:46" ht="18" customHeight="1">
      <c r="A696" s="4"/>
      <c r="B696" s="3" t="s">
        <v>15</v>
      </c>
      <c r="C696" s="3"/>
      <c r="D696" s="3"/>
      <c r="E696" s="3"/>
      <c r="F696" s="3"/>
      <c r="G696" s="27">
        <v>0.3</v>
      </c>
      <c r="H696" s="27"/>
      <c r="I696" s="27"/>
      <c r="J696" s="27"/>
      <c r="K696" s="27"/>
      <c r="L696" s="27"/>
      <c r="M696" s="27"/>
      <c r="N696" s="27"/>
      <c r="O696" s="3"/>
      <c r="P696" s="3"/>
      <c r="Q696" s="4"/>
      <c r="R696" s="3"/>
      <c r="S696" s="3"/>
      <c r="T696" s="3"/>
      <c r="U696" s="3"/>
      <c r="V696" s="3"/>
      <c r="W696" s="3"/>
      <c r="X696" s="3"/>
      <c r="Y696" s="3"/>
      <c r="Z696" s="3"/>
      <c r="AA696" s="11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9"/>
      <c r="AS696" s="11"/>
      <c r="AT696" s="5"/>
    </row>
    <row r="697" spans="1:46" ht="18" customHeight="1">
      <c r="A697" s="4"/>
      <c r="B697" s="3" t="s">
        <v>16</v>
      </c>
      <c r="C697" s="3"/>
      <c r="D697" s="3"/>
      <c r="E697" s="3"/>
      <c r="F697" s="3"/>
      <c r="G697" s="27">
        <v>0</v>
      </c>
      <c r="H697" s="27"/>
      <c r="I697" s="27"/>
      <c r="J697" s="27"/>
      <c r="K697" s="27"/>
      <c r="L697" s="27"/>
      <c r="M697" s="27"/>
      <c r="N697" s="27"/>
      <c r="O697" s="3"/>
      <c r="P697" s="3"/>
      <c r="Q697" s="4"/>
      <c r="R697" s="3"/>
      <c r="S697" s="3"/>
      <c r="T697" s="3"/>
      <c r="U697" s="3"/>
      <c r="V697" s="3"/>
      <c r="W697" s="3"/>
      <c r="X697" s="3"/>
      <c r="Y697" s="3"/>
      <c r="Z697" s="3"/>
      <c r="AA697" s="11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9"/>
      <c r="AS697" s="11"/>
      <c r="AT697" s="5"/>
    </row>
    <row r="698" spans="1:46" ht="18" customHeight="1">
      <c r="A698" s="4"/>
      <c r="B698" s="3" t="s">
        <v>17</v>
      </c>
      <c r="C698" s="3"/>
      <c r="D698" s="3"/>
      <c r="E698" s="3"/>
      <c r="F698" s="3"/>
      <c r="G698" s="27">
        <v>0</v>
      </c>
      <c r="H698" s="27"/>
      <c r="I698" s="27"/>
      <c r="J698" s="27"/>
      <c r="K698" s="27"/>
      <c r="L698" s="27"/>
      <c r="M698" s="27"/>
      <c r="N698" s="27"/>
      <c r="O698" s="3"/>
      <c r="P698" s="3"/>
      <c r="Q698" s="4"/>
      <c r="R698" s="3"/>
      <c r="S698" s="3"/>
      <c r="T698" s="3"/>
      <c r="U698" s="3"/>
      <c r="V698" s="3"/>
      <c r="W698" s="3"/>
      <c r="X698" s="3"/>
      <c r="Y698" s="3"/>
      <c r="Z698" s="3"/>
      <c r="AA698" s="11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9"/>
      <c r="AS698" s="11"/>
      <c r="AT698" s="5"/>
    </row>
    <row r="699" spans="1:46" ht="18" customHeight="1">
      <c r="A699" s="4"/>
      <c r="B699" s="3" t="s">
        <v>18</v>
      </c>
      <c r="C699" s="3"/>
      <c r="D699" s="3"/>
      <c r="E699" s="3"/>
      <c r="F699" s="3"/>
      <c r="G699" s="27">
        <v>0</v>
      </c>
      <c r="H699" s="27"/>
      <c r="I699" s="27"/>
      <c r="J699" s="27"/>
      <c r="K699" s="27"/>
      <c r="L699" s="27"/>
      <c r="M699" s="27"/>
      <c r="N699" s="27"/>
      <c r="O699" s="3"/>
      <c r="P699" s="3"/>
      <c r="Q699" s="4"/>
      <c r="R699" s="3"/>
      <c r="S699" s="3"/>
      <c r="T699" s="3"/>
      <c r="U699" s="3"/>
      <c r="V699" s="3"/>
      <c r="W699" s="3"/>
      <c r="X699" s="3"/>
      <c r="Y699" s="3"/>
      <c r="Z699" s="3"/>
      <c r="AA699" s="11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9"/>
      <c r="AS699" s="11"/>
      <c r="AT699" s="5"/>
    </row>
    <row r="700" spans="1:46" ht="18" customHeight="1">
      <c r="A700" s="4"/>
      <c r="B700" s="3" t="s">
        <v>19</v>
      </c>
      <c r="C700" s="3"/>
      <c r="D700" s="3"/>
      <c r="E700" s="3"/>
      <c r="F700" s="3"/>
      <c r="G700" s="27">
        <f>ROUND(G695+2*G696*(G694-(G697+G698)),2)</f>
        <v>6.85</v>
      </c>
      <c r="H700" s="27"/>
      <c r="I700" s="27"/>
      <c r="J700" s="27"/>
      <c r="K700" s="27"/>
      <c r="L700" s="27"/>
      <c r="M700" s="27"/>
      <c r="N700" s="27"/>
      <c r="O700" s="3"/>
      <c r="P700" s="3"/>
      <c r="Q700" s="4"/>
      <c r="R700" s="3"/>
      <c r="S700" s="3"/>
      <c r="T700" s="3"/>
      <c r="U700" s="3"/>
      <c r="V700" s="3"/>
      <c r="W700" s="3"/>
      <c r="X700" s="3"/>
      <c r="Y700" s="3"/>
      <c r="Z700" s="3"/>
      <c r="AA700" s="11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9"/>
      <c r="AS700" s="11"/>
      <c r="AT700" s="5"/>
    </row>
    <row r="701" spans="1:46" ht="18" customHeight="1">
      <c r="A701" s="4"/>
      <c r="B701" s="3" t="s">
        <v>20</v>
      </c>
      <c r="C701" s="3"/>
      <c r="D701" s="3"/>
      <c r="E701" s="3"/>
      <c r="F701" s="3"/>
      <c r="G701" s="27">
        <v>0.28</v>
      </c>
      <c r="H701" s="27"/>
      <c r="I701" s="27"/>
      <c r="J701" s="27"/>
      <c r="K701" s="27"/>
      <c r="L701" s="27"/>
      <c r="M701" s="27"/>
      <c r="N701" s="27"/>
      <c r="O701" s="3"/>
      <c r="P701" s="3"/>
      <c r="Q701" s="4"/>
      <c r="R701" s="3"/>
      <c r="S701" s="3"/>
      <c r="T701" s="3"/>
      <c r="U701" s="3"/>
      <c r="V701" s="3"/>
      <c r="W701" s="3"/>
      <c r="X701" s="3"/>
      <c r="Y701" s="3"/>
      <c r="Z701" s="3"/>
      <c r="AA701" s="11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9"/>
      <c r="AS701" s="11"/>
      <c r="AT701" s="5"/>
    </row>
    <row r="702" spans="1:46" ht="18" customHeight="1">
      <c r="A702" s="4"/>
      <c r="B702" s="3" t="s">
        <v>21</v>
      </c>
      <c r="C702" s="3"/>
      <c r="D702" s="3"/>
      <c r="E702" s="3"/>
      <c r="F702" s="3"/>
      <c r="G702" s="27">
        <v>0.1</v>
      </c>
      <c r="H702" s="27"/>
      <c r="I702" s="27"/>
      <c r="J702" s="27"/>
      <c r="K702" s="27"/>
      <c r="L702" s="27"/>
      <c r="M702" s="27"/>
      <c r="N702" s="27"/>
      <c r="O702" s="3"/>
      <c r="P702" s="3"/>
      <c r="Q702" s="4"/>
      <c r="R702" s="3"/>
      <c r="S702" s="3"/>
      <c r="T702" s="3"/>
      <c r="U702" s="3"/>
      <c r="V702" s="3"/>
      <c r="W702" s="3"/>
      <c r="X702" s="3"/>
      <c r="Y702" s="3"/>
      <c r="Z702" s="3"/>
      <c r="AA702" s="11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9"/>
      <c r="AS702" s="11"/>
      <c r="AT702" s="5"/>
    </row>
    <row r="703" spans="1:46" ht="18" customHeight="1">
      <c r="A703" s="4"/>
      <c r="B703" s="3" t="s">
        <v>22</v>
      </c>
      <c r="C703" s="3"/>
      <c r="D703" s="3"/>
      <c r="E703" s="3"/>
      <c r="F703" s="3"/>
      <c r="G703" s="27">
        <v>0.1</v>
      </c>
      <c r="H703" s="27"/>
      <c r="I703" s="27"/>
      <c r="J703" s="27"/>
      <c r="K703" s="27"/>
      <c r="L703" s="27"/>
      <c r="M703" s="27"/>
      <c r="N703" s="27"/>
      <c r="O703" s="3"/>
      <c r="P703" s="3"/>
      <c r="Q703" s="4"/>
      <c r="R703" s="3"/>
      <c r="S703" s="3"/>
      <c r="T703" s="3"/>
      <c r="U703" s="3"/>
      <c r="V703" s="3"/>
      <c r="W703" s="3"/>
      <c r="X703" s="3"/>
      <c r="Y703" s="3"/>
      <c r="Z703" s="3"/>
      <c r="AA703" s="11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9"/>
      <c r="AS703" s="11"/>
      <c r="AT703" s="5"/>
    </row>
    <row r="704" spans="1:46" ht="18" customHeight="1">
      <c r="A704" s="4"/>
      <c r="B704" s="3" t="s">
        <v>23</v>
      </c>
      <c r="C704" s="3"/>
      <c r="D704" s="3"/>
      <c r="E704" s="3"/>
      <c r="F704" s="3"/>
      <c r="G704" s="27">
        <v>0</v>
      </c>
      <c r="H704" s="27"/>
      <c r="I704" s="27"/>
      <c r="J704" s="27"/>
      <c r="K704" s="27"/>
      <c r="L704" s="27"/>
      <c r="M704" s="27"/>
      <c r="N704" s="27"/>
      <c r="O704" s="3"/>
      <c r="P704" s="3"/>
      <c r="Q704" s="4"/>
      <c r="R704" s="3"/>
      <c r="S704" s="3"/>
      <c r="T704" s="3"/>
      <c r="U704" s="3"/>
      <c r="V704" s="3"/>
      <c r="W704" s="3"/>
      <c r="X704" s="3"/>
      <c r="Y704" s="3"/>
      <c r="Z704" s="3"/>
      <c r="AA704" s="11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9"/>
      <c r="AS704" s="11"/>
      <c r="AT704" s="5"/>
    </row>
    <row r="705" spans="1:46" ht="18" customHeight="1">
      <c r="A705" s="4"/>
      <c r="B705" s="3" t="s">
        <v>24</v>
      </c>
      <c r="C705" s="3"/>
      <c r="D705" s="3"/>
      <c r="E705" s="3"/>
      <c r="F705" s="3"/>
      <c r="G705" s="27">
        <f>ROUND(G695+2*G696*G704,2)</f>
        <v>0.85</v>
      </c>
      <c r="H705" s="27"/>
      <c r="I705" s="27"/>
      <c r="J705" s="27"/>
      <c r="K705" s="27"/>
      <c r="L705" s="27"/>
      <c r="M705" s="27"/>
      <c r="N705" s="27"/>
      <c r="O705" s="3"/>
      <c r="P705" s="3"/>
      <c r="Q705" s="4"/>
      <c r="R705" s="3"/>
      <c r="S705" s="3"/>
      <c r="T705" s="3"/>
      <c r="U705" s="3"/>
      <c r="V705" s="3"/>
      <c r="W705" s="3"/>
      <c r="X705" s="3"/>
      <c r="Y705" s="3"/>
      <c r="Z705" s="3"/>
      <c r="AA705" s="11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9"/>
      <c r="AS705" s="11"/>
      <c r="AT705" s="5"/>
    </row>
    <row r="706" spans="1:46" ht="18" customHeight="1">
      <c r="A706" s="4"/>
      <c r="B706" s="3" t="s">
        <v>25</v>
      </c>
      <c r="C706" s="3"/>
      <c r="D706" s="3"/>
      <c r="E706" s="3"/>
      <c r="F706" s="3"/>
      <c r="G706" s="27">
        <f>ROUND(G702+G690/2,2)</f>
        <v>0.25</v>
      </c>
      <c r="H706" s="27"/>
      <c r="I706" s="27"/>
      <c r="J706" s="27"/>
      <c r="K706" s="27"/>
      <c r="L706" s="27"/>
      <c r="M706" s="27"/>
      <c r="N706" s="27"/>
      <c r="O706" s="3"/>
      <c r="P706" s="3"/>
      <c r="Q706" s="4"/>
      <c r="R706" s="3"/>
      <c r="S706" s="3"/>
      <c r="T706" s="3"/>
      <c r="U706" s="3"/>
      <c r="V706" s="3"/>
      <c r="W706" s="3"/>
      <c r="X706" s="3"/>
      <c r="Y706" s="3"/>
      <c r="Z706" s="3"/>
      <c r="AA706" s="11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9"/>
      <c r="AS706" s="11"/>
      <c r="AT706" s="5"/>
    </row>
    <row r="707" spans="1:46" ht="18" customHeight="1">
      <c r="A707" s="4"/>
      <c r="B707" s="3" t="s">
        <v>26</v>
      </c>
      <c r="C707" s="3"/>
      <c r="D707" s="3"/>
      <c r="E707" s="3"/>
      <c r="F707" s="3"/>
      <c r="G707" s="27">
        <f>ROUND(G705+2*G696*G706,2)</f>
        <v>1</v>
      </c>
      <c r="H707" s="27"/>
      <c r="I707" s="27"/>
      <c r="J707" s="27"/>
      <c r="K707" s="27"/>
      <c r="L707" s="27"/>
      <c r="M707" s="27"/>
      <c r="N707" s="27"/>
      <c r="O707" s="3"/>
      <c r="P707" s="3"/>
      <c r="Q707" s="4"/>
      <c r="R707" s="3"/>
      <c r="S707" s="3"/>
      <c r="T707" s="3"/>
      <c r="U707" s="3"/>
      <c r="V707" s="3"/>
      <c r="W707" s="3"/>
      <c r="X707" s="3"/>
      <c r="Y707" s="3"/>
      <c r="Z707" s="3"/>
      <c r="AA707" s="11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9"/>
      <c r="AS707" s="11"/>
      <c r="AT707" s="5"/>
    </row>
    <row r="708" spans="1:46" ht="18" customHeight="1">
      <c r="A708" s="4"/>
      <c r="B708" s="3" t="s">
        <v>27</v>
      </c>
      <c r="C708" s="3"/>
      <c r="D708" s="3"/>
      <c r="E708" s="3"/>
      <c r="F708" s="3"/>
      <c r="G708" s="27">
        <f>ROUND(G703+G690/2,2)</f>
        <v>0.25</v>
      </c>
      <c r="H708" s="27"/>
      <c r="I708" s="27"/>
      <c r="J708" s="27"/>
      <c r="K708" s="27"/>
      <c r="L708" s="27"/>
      <c r="M708" s="27"/>
      <c r="N708" s="27"/>
      <c r="O708" s="3"/>
      <c r="P708" s="3"/>
      <c r="Q708" s="4"/>
      <c r="R708" s="3"/>
      <c r="S708" s="3"/>
      <c r="T708" s="3"/>
      <c r="U708" s="3"/>
      <c r="V708" s="3"/>
      <c r="W708" s="3"/>
      <c r="X708" s="3"/>
      <c r="Y708" s="3"/>
      <c r="Z708" s="3"/>
      <c r="AA708" s="11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9"/>
      <c r="AS708" s="11"/>
      <c r="AT708" s="5"/>
    </row>
    <row r="709" spans="1:46" ht="18" customHeight="1">
      <c r="A709" s="4"/>
      <c r="B709" s="3" t="s">
        <v>28</v>
      </c>
      <c r="C709" s="3"/>
      <c r="D709" s="3"/>
      <c r="E709" s="3"/>
      <c r="F709" s="3"/>
      <c r="G709" s="27">
        <f>ROUND(G707+2*G696*G708,2)</f>
        <v>1.15</v>
      </c>
      <c r="H709" s="27"/>
      <c r="I709" s="27"/>
      <c r="J709" s="27"/>
      <c r="K709" s="27"/>
      <c r="L709" s="27"/>
      <c r="M709" s="27"/>
      <c r="N709" s="27"/>
      <c r="O709" s="3"/>
      <c r="P709" s="3"/>
      <c r="Q709" s="4"/>
      <c r="R709" s="3"/>
      <c r="S709" s="3"/>
      <c r="T709" s="3"/>
      <c r="U709" s="3"/>
      <c r="V709" s="3"/>
      <c r="W709" s="3"/>
      <c r="X709" s="3"/>
      <c r="Y709" s="3"/>
      <c r="Z709" s="3"/>
      <c r="AA709" s="11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9"/>
      <c r="AS709" s="11"/>
      <c r="AT709" s="5"/>
    </row>
    <row r="710" spans="1:46" ht="18" customHeight="1">
      <c r="A710" s="4"/>
      <c r="B710" s="3" t="s">
        <v>29</v>
      </c>
      <c r="C710" s="3"/>
      <c r="D710" s="3"/>
      <c r="E710" s="3"/>
      <c r="F710" s="3"/>
      <c r="G710" s="27">
        <f>G694-G706-G697-G698-G699</f>
        <v>9.75</v>
      </c>
      <c r="H710" s="27"/>
      <c r="I710" s="27"/>
      <c r="J710" s="27"/>
      <c r="K710" s="27"/>
      <c r="L710" s="27"/>
      <c r="M710" s="27"/>
      <c r="N710" s="27"/>
      <c r="O710" s="3"/>
      <c r="P710" s="3"/>
      <c r="Q710" s="4"/>
      <c r="R710" s="3"/>
      <c r="S710" s="3"/>
      <c r="T710" s="3"/>
      <c r="U710" s="3"/>
      <c r="V710" s="3"/>
      <c r="W710" s="3"/>
      <c r="X710" s="3"/>
      <c r="Y710" s="3"/>
      <c r="Z710" s="3"/>
      <c r="AA710" s="11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9"/>
      <c r="AS710" s="11"/>
      <c r="AT710" s="5"/>
    </row>
    <row r="711" spans="1:46" ht="18" customHeight="1">
      <c r="A711" s="4"/>
      <c r="B711" s="3" t="s">
        <v>30</v>
      </c>
      <c r="C711" s="3"/>
      <c r="D711" s="3"/>
      <c r="E711" s="3"/>
      <c r="F711" s="3"/>
      <c r="G711" s="27">
        <f>ROUND(G707+2*G696*G710,2)</f>
        <v>6.85</v>
      </c>
      <c r="H711" s="27"/>
      <c r="I711" s="27"/>
      <c r="J711" s="27"/>
      <c r="K711" s="27"/>
      <c r="L711" s="27"/>
      <c r="M711" s="27"/>
      <c r="N711" s="27"/>
      <c r="O711" s="3"/>
      <c r="P711" s="3"/>
      <c r="Q711" s="4"/>
      <c r="R711" s="3"/>
      <c r="S711" s="3"/>
      <c r="T711" s="3"/>
      <c r="U711" s="3"/>
      <c r="V711" s="3"/>
      <c r="W711" s="3"/>
      <c r="X711" s="3"/>
      <c r="Y711" s="3"/>
      <c r="Z711" s="3"/>
      <c r="AA711" s="11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9"/>
      <c r="AS711" s="11"/>
      <c r="AT711" s="5"/>
    </row>
    <row r="712" spans="1:46" ht="18" customHeight="1">
      <c r="A712" s="4"/>
      <c r="B712" s="3" t="s">
        <v>31</v>
      </c>
      <c r="C712" s="3"/>
      <c r="D712" s="3"/>
      <c r="E712" s="3"/>
      <c r="F712" s="3"/>
      <c r="G712" s="27">
        <f>G694-G690-G702</f>
        <v>9.610000000000001</v>
      </c>
      <c r="H712" s="27"/>
      <c r="I712" s="27"/>
      <c r="J712" s="27"/>
      <c r="K712" s="27"/>
      <c r="L712" s="27"/>
      <c r="M712" s="27"/>
      <c r="N712" s="27"/>
      <c r="O712" s="3"/>
      <c r="P712" s="3"/>
      <c r="Q712" s="4"/>
      <c r="R712" s="3"/>
      <c r="S712" s="3"/>
      <c r="T712" s="3"/>
      <c r="U712" s="3"/>
      <c r="V712" s="3"/>
      <c r="W712" s="3"/>
      <c r="X712" s="3"/>
      <c r="Y712" s="3"/>
      <c r="Z712" s="3"/>
      <c r="AA712" s="11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9"/>
      <c r="AS712" s="11"/>
      <c r="AT712" s="5"/>
    </row>
    <row r="713" spans="1:46" ht="18" customHeight="1">
      <c r="A713" s="4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4"/>
      <c r="R713" s="3"/>
      <c r="S713" s="3"/>
      <c r="T713" s="3"/>
      <c r="U713" s="3"/>
      <c r="V713" s="3"/>
      <c r="W713" s="3"/>
      <c r="X713" s="3"/>
      <c r="Y713" s="3"/>
      <c r="Z713" s="3"/>
      <c r="AA713" s="11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9"/>
      <c r="AS713" s="11"/>
      <c r="AT713" s="5"/>
    </row>
    <row r="714" spans="1:46" ht="18" customHeight="1">
      <c r="A714" s="4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4"/>
      <c r="R714" s="3"/>
      <c r="S714" s="3"/>
      <c r="T714" s="3"/>
      <c r="U714" s="3"/>
      <c r="V714" s="3"/>
      <c r="W714" s="3"/>
      <c r="X714" s="3"/>
      <c r="Y714" s="3"/>
      <c r="Z714" s="3"/>
      <c r="AA714" s="11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9"/>
      <c r="AS714" s="11"/>
      <c r="AT714" s="5"/>
    </row>
    <row r="715" spans="1:46" ht="18" customHeight="1">
      <c r="A715" s="4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4"/>
      <c r="R715" s="3"/>
      <c r="S715" s="3"/>
      <c r="T715" s="3"/>
      <c r="U715" s="3"/>
      <c r="V715" s="3"/>
      <c r="W715" s="3"/>
      <c r="X715" s="3"/>
      <c r="Y715" s="3"/>
      <c r="Z715" s="3"/>
      <c r="AA715" s="11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9"/>
      <c r="AS715" s="11"/>
      <c r="AT715" s="5"/>
    </row>
    <row r="716" spans="1:46" ht="18" customHeight="1">
      <c r="A716" s="4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4"/>
      <c r="R716" s="3"/>
      <c r="S716" s="3"/>
      <c r="T716" s="3"/>
      <c r="U716" s="3"/>
      <c r="V716" s="3"/>
      <c r="W716" s="3"/>
      <c r="X716" s="3"/>
      <c r="Y716" s="3"/>
      <c r="Z716" s="3"/>
      <c r="AA716" s="11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9"/>
      <c r="AS716" s="11"/>
      <c r="AT716" s="5"/>
    </row>
    <row r="717" spans="1:46" ht="18" customHeight="1">
      <c r="A717" s="4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4"/>
      <c r="R717" s="3"/>
      <c r="S717" s="3"/>
      <c r="T717" s="3"/>
      <c r="U717" s="3"/>
      <c r="V717" s="3"/>
      <c r="W717" s="3"/>
      <c r="X717" s="3"/>
      <c r="Y717" s="3"/>
      <c r="Z717" s="3"/>
      <c r="AA717" s="11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9"/>
      <c r="AS717" s="11"/>
      <c r="AT717" s="5"/>
    </row>
    <row r="718" spans="1:46" ht="18" customHeight="1">
      <c r="A718" s="4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4"/>
      <c r="R718" s="3"/>
      <c r="S718" s="3"/>
      <c r="T718" s="3"/>
      <c r="U718" s="3"/>
      <c r="V718" s="3"/>
      <c r="W718" s="3"/>
      <c r="X718" s="3"/>
      <c r="Y718" s="3"/>
      <c r="Z718" s="3"/>
      <c r="AA718" s="11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9"/>
      <c r="AS718" s="11"/>
      <c r="AT718" s="5"/>
    </row>
    <row r="719" spans="1:46" ht="18" customHeight="1">
      <c r="A719" s="4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4"/>
      <c r="R719" s="3"/>
      <c r="S719" s="3"/>
      <c r="T719" s="3"/>
      <c r="U719" s="3"/>
      <c r="V719" s="3"/>
      <c r="W719" s="3"/>
      <c r="X719" s="3"/>
      <c r="Y719" s="3"/>
      <c r="Z719" s="3"/>
      <c r="AA719" s="11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9"/>
      <c r="AS719" s="11"/>
      <c r="AT719" s="5"/>
    </row>
    <row r="720" spans="1:46" ht="18" customHeight="1">
      <c r="A720" s="4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4"/>
      <c r="R720" s="3"/>
      <c r="S720" s="3"/>
      <c r="T720" s="3"/>
      <c r="U720" s="3"/>
      <c r="V720" s="3"/>
      <c r="W720" s="3"/>
      <c r="X720" s="3"/>
      <c r="Y720" s="3"/>
      <c r="Z720" s="3"/>
      <c r="AA720" s="11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9"/>
      <c r="AS720" s="11"/>
      <c r="AT720" s="5"/>
    </row>
    <row r="721" spans="1:46" ht="18" customHeight="1">
      <c r="A721" s="4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4"/>
      <c r="R721" s="3"/>
      <c r="S721" s="3"/>
      <c r="T721" s="3"/>
      <c r="U721" s="3"/>
      <c r="V721" s="3"/>
      <c r="W721" s="3"/>
      <c r="X721" s="3"/>
      <c r="Y721" s="3"/>
      <c r="Z721" s="3"/>
      <c r="AA721" s="11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9"/>
      <c r="AS721" s="11"/>
      <c r="AT721" s="5"/>
    </row>
    <row r="722" spans="1:46" ht="18" customHeight="1">
      <c r="A722" s="4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4"/>
      <c r="R722" s="3"/>
      <c r="S722" s="3"/>
      <c r="T722" s="3"/>
      <c r="U722" s="3"/>
      <c r="V722" s="3"/>
      <c r="W722" s="3"/>
      <c r="X722" s="3"/>
      <c r="Y722" s="3"/>
      <c r="Z722" s="3"/>
      <c r="AA722" s="11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9"/>
      <c r="AS722" s="11"/>
      <c r="AT722" s="5"/>
    </row>
    <row r="723" spans="1:46" ht="18" customHeight="1">
      <c r="A723" s="4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4"/>
      <c r="R723" s="3"/>
      <c r="S723" s="3"/>
      <c r="T723" s="3"/>
      <c r="U723" s="3"/>
      <c r="V723" s="3"/>
      <c r="W723" s="3"/>
      <c r="X723" s="3"/>
      <c r="Y723" s="3"/>
      <c r="Z723" s="3"/>
      <c r="AA723" s="11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9"/>
      <c r="AS723" s="11"/>
      <c r="AT723" s="5"/>
    </row>
    <row r="724" spans="1:46" ht="18" customHeight="1">
      <c r="A724" s="4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4"/>
      <c r="R724" s="3"/>
      <c r="S724" s="3"/>
      <c r="T724" s="3"/>
      <c r="U724" s="3"/>
      <c r="V724" s="3"/>
      <c r="W724" s="3"/>
      <c r="X724" s="3"/>
      <c r="Y724" s="3"/>
      <c r="Z724" s="3"/>
      <c r="AA724" s="11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9"/>
      <c r="AS724" s="11"/>
      <c r="AT724" s="5"/>
    </row>
    <row r="725" spans="1:46" ht="18" customHeight="1">
      <c r="A725" s="4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4"/>
      <c r="R725" s="3"/>
      <c r="S725" s="3"/>
      <c r="T725" s="3"/>
      <c r="U725" s="3"/>
      <c r="V725" s="3"/>
      <c r="W725" s="3"/>
      <c r="X725" s="3"/>
      <c r="Y725" s="3"/>
      <c r="Z725" s="3"/>
      <c r="AA725" s="11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9"/>
      <c r="AS725" s="11"/>
      <c r="AT725" s="5"/>
    </row>
    <row r="726" spans="1:46" ht="18" customHeight="1">
      <c r="A726" s="6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6"/>
      <c r="R726" s="7"/>
      <c r="S726" s="7"/>
      <c r="T726" s="7"/>
      <c r="U726" s="7"/>
      <c r="V726" s="7"/>
      <c r="W726" s="7"/>
      <c r="X726" s="7"/>
      <c r="Y726" s="7"/>
      <c r="Z726" s="7"/>
      <c r="AA726" s="12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10"/>
      <c r="AS726" s="12"/>
      <c r="AT726" s="8"/>
    </row>
    <row r="727" spans="1:46" ht="18" customHeight="1">
      <c r="A727" s="2" t="s">
        <v>0</v>
      </c>
      <c r="B727" s="1"/>
      <c r="C727" s="1"/>
      <c r="D727" s="1"/>
      <c r="E727" s="1" t="s">
        <v>75</v>
      </c>
      <c r="F727" s="1"/>
      <c r="G727" s="1"/>
      <c r="H727" s="1"/>
      <c r="I727" s="1"/>
      <c r="J727" s="1"/>
      <c r="K727" s="1"/>
      <c r="L727" s="1"/>
      <c r="M727" s="1"/>
      <c r="N727" s="1"/>
      <c r="O727" s="1" t="s">
        <v>2</v>
      </c>
      <c r="P727" s="1" t="str">
        <f>ROUND(52.788077,2)&amp;"m"</f>
        <v>52.79m</v>
      </c>
      <c r="Q727" s="1" t="s">
        <v>3</v>
      </c>
      <c r="R727" s="1"/>
      <c r="S727" s="1"/>
      <c r="T727" s="1"/>
      <c r="U727" s="1"/>
      <c r="V727" s="1"/>
      <c r="W727" s="1"/>
      <c r="X727" s="1"/>
      <c r="Y727" s="1"/>
      <c r="Z727" s="1"/>
      <c r="AA727" s="1" t="s">
        <v>4</v>
      </c>
      <c r="AB727" s="1"/>
      <c r="AC727" s="1"/>
      <c r="AD727" s="1" t="str">
        <f>ROUND(0,2)&amp;"m ~ "&amp;ROUND(52.788077,2)&amp;"m"</f>
        <v>0m ~ 52.79m</v>
      </c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</row>
    <row r="728" spans="1:46" ht="18" customHeight="1">
      <c r="A728" s="13" t="s">
        <v>76</v>
      </c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 t="str">
        <f>"平均土被り="&amp;G778&amp;"M"</f>
        <v>平均土被り=-0.39M</v>
      </c>
      <c r="N728" s="14"/>
      <c r="O728" s="14"/>
      <c r="P728" s="28" t="str">
        <f>"L="&amp;G759&amp;"M"</f>
        <v>L=52.79M</v>
      </c>
      <c r="Q728" s="15" t="s">
        <v>5</v>
      </c>
      <c r="R728" s="16"/>
      <c r="S728" s="16"/>
      <c r="T728" s="16"/>
      <c r="U728" s="16"/>
      <c r="V728" s="16"/>
      <c r="W728" s="16"/>
      <c r="X728" s="16"/>
      <c r="Y728" s="16"/>
      <c r="Z728" s="16"/>
      <c r="AA728" s="17" t="s">
        <v>6</v>
      </c>
      <c r="AB728" s="16"/>
      <c r="AC728" s="16"/>
      <c r="AD728" s="16"/>
      <c r="AE728" s="16"/>
      <c r="AF728" s="16"/>
      <c r="AG728" s="16"/>
      <c r="AH728" s="16"/>
      <c r="AI728" s="16"/>
      <c r="AJ728" s="16"/>
      <c r="AK728" s="16"/>
      <c r="AL728" s="16"/>
      <c r="AM728" s="16"/>
      <c r="AN728" s="16"/>
      <c r="AO728" s="16"/>
      <c r="AP728" s="16"/>
      <c r="AQ728" s="16"/>
      <c r="AR728" s="18"/>
      <c r="AS728" s="17" t="s">
        <v>7</v>
      </c>
      <c r="AT728" s="19"/>
    </row>
    <row r="729" spans="1:46" ht="18" customHeight="1">
      <c r="A729" s="20"/>
      <c r="B729" s="21"/>
      <c r="C729" s="21" t="str">
        <f>"H="&amp;G760&amp;"m,D"&amp;G755*1000&amp;"mm,人力,非舗装"</f>
        <v>H=0m,D250mm,人力,非舗装</v>
      </c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9"/>
      <c r="Q729" s="22"/>
      <c r="R729" s="23"/>
      <c r="S729" s="23"/>
      <c r="T729" s="23"/>
      <c r="U729" s="23"/>
      <c r="V729" s="23"/>
      <c r="W729" s="23"/>
      <c r="X729" s="23"/>
      <c r="Y729" s="23"/>
      <c r="Z729" s="23"/>
      <c r="AA729" s="24"/>
      <c r="AB729" s="23"/>
      <c r="AC729" s="23"/>
      <c r="AD729" s="23"/>
      <c r="AE729" s="23"/>
      <c r="AF729" s="23"/>
      <c r="AG729" s="23"/>
      <c r="AH729" s="23"/>
      <c r="AI729" s="23"/>
      <c r="AJ729" s="23"/>
      <c r="AK729" s="23"/>
      <c r="AL729" s="23"/>
      <c r="AM729" s="23"/>
      <c r="AN729" s="23"/>
      <c r="AO729" s="23"/>
      <c r="AP729" s="23"/>
      <c r="AQ729" s="23"/>
      <c r="AR729" s="25"/>
      <c r="AS729" s="24"/>
      <c r="AT729" s="26"/>
    </row>
    <row r="730" spans="1:46" ht="18" customHeight="1">
      <c r="A730" s="4" t="s">
        <v>33</v>
      </c>
      <c r="B730" s="3"/>
      <c r="C730" s="3"/>
      <c r="D730" s="3"/>
      <c r="E730" s="3"/>
      <c r="F730" s="3" t="str">
        <f>"= 平均土被り＋管径+T2 = "&amp;J760&amp;"M"</f>
        <v>= 平均土被り＋管径+T2 = 14.22M</v>
      </c>
      <c r="G730" s="3"/>
      <c r="H730" s="3"/>
      <c r="I730" s="3"/>
      <c r="J730" s="3"/>
      <c r="K730" s="3"/>
      <c r="L730" s="3"/>
      <c r="M730" s="3"/>
      <c r="N730" s="3"/>
      <c r="O730" s="3" t="str">
        <f>"=&gt; "&amp;G760</f>
        <v>=&gt; 0</v>
      </c>
      <c r="P730" s="3"/>
      <c r="Q730" s="30" t="s">
        <v>34</v>
      </c>
      <c r="R730" s="31"/>
      <c r="S730" s="31"/>
      <c r="T730" s="31"/>
      <c r="U730" s="31"/>
      <c r="V730" s="31"/>
      <c r="W730" s="31"/>
      <c r="X730" s="31"/>
      <c r="Y730" s="31"/>
      <c r="Z730" s="31"/>
      <c r="AA730" s="32"/>
      <c r="AB730" s="31"/>
      <c r="AC730" s="31"/>
      <c r="AD730" s="31"/>
      <c r="AE730" s="31"/>
      <c r="AF730" s="31"/>
      <c r="AG730" s="31"/>
      <c r="AH730" s="31"/>
      <c r="AI730" s="31"/>
      <c r="AJ730" s="31"/>
      <c r="AK730" s="31"/>
      <c r="AL730" s="31"/>
      <c r="AM730" s="31"/>
      <c r="AN730" s="31"/>
      <c r="AO730" s="31"/>
      <c r="AP730" s="31"/>
      <c r="AQ730" s="31"/>
      <c r="AR730" s="33"/>
      <c r="AS730" s="32"/>
      <c r="AT730" s="34"/>
    </row>
    <row r="731" spans="1:46" ht="18" customHeight="1">
      <c r="A731" s="4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4" t="s">
        <v>35</v>
      </c>
      <c r="R731" s="3"/>
      <c r="S731" s="3"/>
      <c r="T731" s="3"/>
      <c r="U731" s="3"/>
      <c r="V731" s="3"/>
      <c r="W731" s="3"/>
      <c r="X731" s="3"/>
      <c r="Y731" s="3"/>
      <c r="Z731" s="3"/>
      <c r="AA731" s="11" t="str">
        <f>"( "&amp;G766&amp;" + "&amp;G761&amp;" ) x 0.5 x "&amp;G760-G763-G764&amp;" x "&amp;G759&amp;"m"</f>
        <v>( 0.85 + 0.85 ) x 0.5 x 0 x 52.79m</v>
      </c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9"/>
      <c r="AS731" s="11"/>
      <c r="AT731" s="5"/>
    </row>
    <row r="732" spans="1:46" ht="18" customHeight="1">
      <c r="A732" s="4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5"/>
      <c r="R732" s="36"/>
      <c r="S732" s="36"/>
      <c r="T732" s="36"/>
      <c r="U732" s="36"/>
      <c r="V732" s="36"/>
      <c r="W732" s="36"/>
      <c r="X732" s="36"/>
      <c r="Y732" s="36"/>
      <c r="Z732" s="36"/>
      <c r="AA732" s="37"/>
      <c r="AB732" s="36"/>
      <c r="AC732" s="36"/>
      <c r="AD732" s="36"/>
      <c r="AE732" s="36"/>
      <c r="AF732" s="36"/>
      <c r="AG732" s="36"/>
      <c r="AH732" s="36"/>
      <c r="AI732" s="36"/>
      <c r="AJ732" s="36"/>
      <c r="AK732" s="36"/>
      <c r="AL732" s="36"/>
      <c r="AM732" s="36"/>
      <c r="AN732" s="36"/>
      <c r="AO732" s="36"/>
      <c r="AP732" s="36"/>
      <c r="AQ732" s="36"/>
      <c r="AR732" s="38" t="s">
        <v>36</v>
      </c>
      <c r="AS732" s="37">
        <f>ROUND((G766+G761)*0.5*(G760-G763-G764)*G759,2)</f>
        <v>0</v>
      </c>
      <c r="AT732" s="39" t="s">
        <v>37</v>
      </c>
    </row>
    <row r="733" spans="1:46" ht="18" customHeight="1">
      <c r="A733" s="4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4" t="s">
        <v>38</v>
      </c>
      <c r="R733" s="3"/>
      <c r="S733" s="3"/>
      <c r="T733" s="3"/>
      <c r="U733" s="3"/>
      <c r="V733" s="3"/>
      <c r="W733" s="3"/>
      <c r="X733" s="3"/>
      <c r="Y733" s="3"/>
      <c r="Z733" s="3"/>
      <c r="AA733" s="11" t="s">
        <v>39</v>
      </c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9"/>
      <c r="AS733" s="11"/>
      <c r="AT733" s="5"/>
    </row>
    <row r="734" spans="1:46" ht="18" customHeight="1">
      <c r="A734" s="4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4"/>
      <c r="R734" s="3"/>
      <c r="S734" s="3"/>
      <c r="T734" s="3"/>
      <c r="U734" s="3"/>
      <c r="V734" s="3"/>
      <c r="W734" s="3"/>
      <c r="X734" s="3"/>
      <c r="Y734" s="3"/>
      <c r="Z734" s="3"/>
      <c r="AA734" s="11" t="str">
        <f>"("&amp;G777&amp;"+"&amp;G775&amp;") x 0.5 x "&amp;G776-G774&amp;" x "&amp;G759&amp;"m"</f>
        <v>(0.85+1.15) x 0.5 x -0.5 x 52.79m</v>
      </c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9" t="s">
        <v>36</v>
      </c>
      <c r="AS734" s="11">
        <f>ROUND((G777+G775)*0.5*(G776-G774)*G759,2)</f>
        <v>-26.4</v>
      </c>
      <c r="AT734" s="5" t="s">
        <v>37</v>
      </c>
    </row>
    <row r="735" spans="1:46" ht="18" customHeight="1">
      <c r="A735" s="4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4"/>
      <c r="R735" s="3"/>
      <c r="S735" s="3"/>
      <c r="T735" s="3"/>
      <c r="U735" s="3"/>
      <c r="V735" s="3"/>
      <c r="W735" s="3"/>
      <c r="X735" s="3"/>
      <c r="Y735" s="3"/>
      <c r="Z735" s="3"/>
      <c r="AA735" s="11" t="s">
        <v>40</v>
      </c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9"/>
      <c r="AS735" s="11"/>
      <c r="AT735" s="5"/>
    </row>
    <row r="736" spans="1:46" ht="18" customHeight="1">
      <c r="A736" s="4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4"/>
      <c r="R736" s="3"/>
      <c r="S736" s="3"/>
      <c r="T736" s="3"/>
      <c r="U736" s="3"/>
      <c r="V736" s="3"/>
      <c r="W736" s="3"/>
      <c r="X736" s="3"/>
      <c r="Y736" s="3"/>
      <c r="Z736" s="3"/>
      <c r="AA736" s="11" t="str">
        <f>"(("&amp;G775&amp;"+"&amp;G773&amp;")x0.5x"&amp;G774&amp;" - (PI/4x"&amp;G756&amp;"^2/2)) x "&amp;G759&amp;"m"</f>
        <v>((1.15+1)x0.5x0.25 - (PI/4x0.29^2/2)) x 52.79m</v>
      </c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9" t="s">
        <v>36</v>
      </c>
      <c r="AS736" s="11">
        <f>ROUND(((G775+G773)*0.5*G774-(PI()/4*G756^2/2))*G759,2)</f>
        <v>12.44</v>
      </c>
      <c r="AT736" s="5" t="s">
        <v>37</v>
      </c>
    </row>
    <row r="737" spans="1:46" ht="18" customHeight="1">
      <c r="A737" s="4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5"/>
      <c r="R737" s="36"/>
      <c r="S737" s="36"/>
      <c r="T737" s="36"/>
      <c r="U737" s="36"/>
      <c r="V737" s="36"/>
      <c r="W737" s="36"/>
      <c r="X737" s="36"/>
      <c r="Y737" s="36"/>
      <c r="Z737" s="36"/>
      <c r="AA737" s="37"/>
      <c r="AB737" s="36"/>
      <c r="AC737" s="36"/>
      <c r="AD737" s="36"/>
      <c r="AE737" s="36"/>
      <c r="AF737" s="36"/>
      <c r="AG737" s="36"/>
      <c r="AH737" s="36"/>
      <c r="AI737" s="36"/>
      <c r="AJ737" s="36"/>
      <c r="AK737" s="36"/>
      <c r="AL737" s="36"/>
      <c r="AM737" s="36"/>
      <c r="AN737" s="36"/>
      <c r="AO737" s="36"/>
      <c r="AP737" s="36"/>
      <c r="AQ737" s="36"/>
      <c r="AR737" s="38" t="s">
        <v>36</v>
      </c>
      <c r="AS737" s="37">
        <f>AS734+AS736</f>
        <v>-13.959999999999999</v>
      </c>
      <c r="AT737" s="39" t="s">
        <v>37</v>
      </c>
    </row>
    <row r="738" spans="1:46" ht="18" customHeight="1">
      <c r="A738" s="4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4" t="s">
        <v>41</v>
      </c>
      <c r="R738" s="3"/>
      <c r="S738" s="3"/>
      <c r="T738" s="3"/>
      <c r="U738" s="3"/>
      <c r="V738" s="3"/>
      <c r="W738" s="3"/>
      <c r="X738" s="3"/>
      <c r="Y738" s="3"/>
      <c r="Z738" s="3"/>
      <c r="AA738" s="11" t="s">
        <v>42</v>
      </c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9" t="s">
        <v>36</v>
      </c>
      <c r="AS738" s="11">
        <f>AS732</f>
        <v>0</v>
      </c>
      <c r="AT738" s="5" t="s">
        <v>37</v>
      </c>
    </row>
    <row r="739" spans="1:46" ht="18" customHeight="1">
      <c r="A739" s="4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5"/>
      <c r="R739" s="36"/>
      <c r="S739" s="36"/>
      <c r="T739" s="36"/>
      <c r="U739" s="36"/>
      <c r="V739" s="36"/>
      <c r="W739" s="36"/>
      <c r="X739" s="36"/>
      <c r="Y739" s="36"/>
      <c r="Z739" s="36"/>
      <c r="AA739" s="37" t="s">
        <v>43</v>
      </c>
      <c r="AB739" s="36"/>
      <c r="AC739" s="36"/>
      <c r="AD739" s="36"/>
      <c r="AE739" s="36"/>
      <c r="AF739" s="36"/>
      <c r="AG739" s="36"/>
      <c r="AH739" s="36"/>
      <c r="AI739" s="36"/>
      <c r="AJ739" s="36"/>
      <c r="AK739" s="36"/>
      <c r="AL739" s="36"/>
      <c r="AM739" s="36"/>
      <c r="AN739" s="36"/>
      <c r="AO739" s="36"/>
      <c r="AP739" s="36"/>
      <c r="AQ739" s="36"/>
      <c r="AR739" s="38" t="s">
        <v>36</v>
      </c>
      <c r="AS739" s="37">
        <f>AS737</f>
        <v>-13.959999999999999</v>
      </c>
      <c r="AT739" s="39" t="s">
        <v>37</v>
      </c>
    </row>
    <row r="740" spans="1:46" ht="18" customHeight="1">
      <c r="A740" s="4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4" t="s">
        <v>44</v>
      </c>
      <c r="R740" s="3"/>
      <c r="S740" s="3"/>
      <c r="T740" s="3"/>
      <c r="U740" s="3"/>
      <c r="V740" s="3"/>
      <c r="W740" s="3"/>
      <c r="X740" s="3"/>
      <c r="Y740" s="3"/>
      <c r="Z740" s="3"/>
      <c r="AA740" s="11" t="s">
        <v>45</v>
      </c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9"/>
      <c r="AS740" s="11"/>
      <c r="AT740" s="5"/>
    </row>
    <row r="741" spans="1:46" ht="18" customHeight="1">
      <c r="A741" s="4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5"/>
      <c r="R741" s="36"/>
      <c r="S741" s="36"/>
      <c r="T741" s="36"/>
      <c r="U741" s="36"/>
      <c r="V741" s="36"/>
      <c r="W741" s="36"/>
      <c r="X741" s="36"/>
      <c r="Y741" s="36"/>
      <c r="Z741" s="36"/>
      <c r="AA741" s="37" t="str">
        <f>"(("&amp;G771&amp;"+"&amp;G773&amp;") x 0.5 x "&amp;G772&amp;" - PI/4 x "&amp;G756&amp;"^2 / 2) x "&amp;G759&amp;"m"</f>
        <v>((0.85+1) x 0.5 x 0.25 - PI/4 x 0.29^2 / 2) x 52.79m</v>
      </c>
      <c r="AB741" s="36"/>
      <c r="AC741" s="36"/>
      <c r="AD741" s="36"/>
      <c r="AE741" s="36"/>
      <c r="AF741" s="36"/>
      <c r="AG741" s="36"/>
      <c r="AH741" s="36"/>
      <c r="AI741" s="36"/>
      <c r="AJ741" s="36"/>
      <c r="AK741" s="36"/>
      <c r="AL741" s="36"/>
      <c r="AM741" s="36"/>
      <c r="AN741" s="36"/>
      <c r="AO741" s="36"/>
      <c r="AP741" s="36"/>
      <c r="AQ741" s="36"/>
      <c r="AR741" s="38" t="s">
        <v>36</v>
      </c>
      <c r="AS741" s="37">
        <f>ROUND(((G771+G773)*0.5*G772-PI()/4*G756^2/2)*G759,2)</f>
        <v>10.46</v>
      </c>
      <c r="AT741" s="39" t="s">
        <v>37</v>
      </c>
    </row>
    <row r="742" spans="1:46" ht="18" customHeight="1">
      <c r="A742" s="4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40" t="s">
        <v>46</v>
      </c>
      <c r="R742" s="41"/>
      <c r="S742" s="41"/>
      <c r="T742" s="41"/>
      <c r="U742" s="41"/>
      <c r="V742" s="41"/>
      <c r="W742" s="41"/>
      <c r="X742" s="41"/>
      <c r="Y742" s="41"/>
      <c r="Z742" s="41"/>
      <c r="AA742" s="42"/>
      <c r="AB742" s="41"/>
      <c r="AC742" s="41"/>
      <c r="AD742" s="41"/>
      <c r="AE742" s="41"/>
      <c r="AF742" s="41"/>
      <c r="AG742" s="41"/>
      <c r="AH742" s="41"/>
      <c r="AI742" s="41"/>
      <c r="AJ742" s="41"/>
      <c r="AK742" s="41"/>
      <c r="AL742" s="41"/>
      <c r="AM742" s="41"/>
      <c r="AN742" s="41"/>
      <c r="AO742" s="41"/>
      <c r="AP742" s="41"/>
      <c r="AQ742" s="41"/>
      <c r="AR742" s="43"/>
      <c r="AS742" s="42"/>
      <c r="AT742" s="44"/>
    </row>
    <row r="743" spans="1:46" ht="18" customHeight="1">
      <c r="A743" s="4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4" t="s">
        <v>47</v>
      </c>
      <c r="R743" s="3"/>
      <c r="S743" s="3"/>
      <c r="T743" s="3"/>
      <c r="U743" s="3"/>
      <c r="V743" s="3"/>
      <c r="W743" s="3"/>
      <c r="X743" s="3"/>
      <c r="Y743" s="3"/>
      <c r="Z743" s="3"/>
      <c r="AA743" s="11" t="s">
        <v>66</v>
      </c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9"/>
      <c r="AS743" s="11"/>
      <c r="AT743" s="5"/>
    </row>
    <row r="744" spans="1:46" ht="18" customHeight="1">
      <c r="A744" s="4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5"/>
      <c r="R744" s="36"/>
      <c r="S744" s="36"/>
      <c r="T744" s="36"/>
      <c r="U744" s="36"/>
      <c r="V744" s="36"/>
      <c r="W744" s="36"/>
      <c r="X744" s="36"/>
      <c r="Y744" s="36"/>
      <c r="Z744" s="36"/>
      <c r="AA744" s="37"/>
      <c r="AB744" s="36"/>
      <c r="AC744" s="36"/>
      <c r="AD744" s="36"/>
      <c r="AE744" s="36"/>
      <c r="AF744" s="36"/>
      <c r="AG744" s="36"/>
      <c r="AH744" s="36"/>
      <c r="AI744" s="36"/>
      <c r="AJ744" s="36"/>
      <c r="AK744" s="36"/>
      <c r="AL744" s="36"/>
      <c r="AM744" s="36"/>
      <c r="AN744" s="36"/>
      <c r="AO744" s="36"/>
      <c r="AP744" s="36"/>
      <c r="AQ744" s="36"/>
      <c r="AR744" s="38" t="s">
        <v>36</v>
      </c>
      <c r="AS744" s="37">
        <f>G759</f>
        <v>52.79</v>
      </c>
      <c r="AT744" s="39" t="s">
        <v>49</v>
      </c>
    </row>
    <row r="745" spans="1:46" ht="18" customHeight="1">
      <c r="A745" s="4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4" t="s">
        <v>50</v>
      </c>
      <c r="R745" s="3"/>
      <c r="S745" s="3"/>
      <c r="T745" s="3"/>
      <c r="U745" s="3"/>
      <c r="V745" s="3"/>
      <c r="W745" s="3"/>
      <c r="X745" s="3"/>
      <c r="Y745" s="3"/>
      <c r="Z745" s="3"/>
      <c r="AA745" s="11" t="s">
        <v>51</v>
      </c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9"/>
      <c r="AS745" s="11"/>
      <c r="AT745" s="5"/>
    </row>
    <row r="746" spans="1:46" ht="18" customHeight="1">
      <c r="A746" s="4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4"/>
      <c r="R746" s="3"/>
      <c r="S746" s="3"/>
      <c r="T746" s="3"/>
      <c r="U746" s="3"/>
      <c r="V746" s="3"/>
      <c r="W746" s="3"/>
      <c r="X746" s="3"/>
      <c r="Y746" s="3"/>
      <c r="Z746" s="3"/>
      <c r="AA746" s="11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9" t="s">
        <v>36</v>
      </c>
      <c r="AS746" s="11">
        <f>G759</f>
        <v>52.79</v>
      </c>
      <c r="AT746" s="5" t="s">
        <v>49</v>
      </c>
    </row>
    <row r="747" spans="1:46" ht="18" customHeight="1">
      <c r="A747" s="4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40" t="s">
        <v>52</v>
      </c>
      <c r="R747" s="41"/>
      <c r="S747" s="41"/>
      <c r="T747" s="41"/>
      <c r="U747" s="41"/>
      <c r="V747" s="41"/>
      <c r="W747" s="41"/>
      <c r="X747" s="41"/>
      <c r="Y747" s="41"/>
      <c r="Z747" s="41"/>
      <c r="AA747" s="42"/>
      <c r="AB747" s="41"/>
      <c r="AC747" s="41"/>
      <c r="AD747" s="41"/>
      <c r="AE747" s="41"/>
      <c r="AF747" s="41"/>
      <c r="AG747" s="41"/>
      <c r="AH747" s="41"/>
      <c r="AI747" s="41"/>
      <c r="AJ747" s="41"/>
      <c r="AK747" s="41"/>
      <c r="AL747" s="41"/>
      <c r="AM747" s="41"/>
      <c r="AN747" s="41"/>
      <c r="AO747" s="41"/>
      <c r="AP747" s="41"/>
      <c r="AQ747" s="41"/>
      <c r="AR747" s="43"/>
      <c r="AS747" s="42"/>
      <c r="AT747" s="44"/>
    </row>
    <row r="748" spans="1:46" ht="18" customHeight="1">
      <c r="A748" s="4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4" t="s">
        <v>53</v>
      </c>
      <c r="R748" s="3"/>
      <c r="S748" s="3"/>
      <c r="T748" s="3"/>
      <c r="U748" s="3"/>
      <c r="V748" s="3"/>
      <c r="W748" s="3"/>
      <c r="X748" s="3"/>
      <c r="Y748" s="3"/>
      <c r="Z748" s="3"/>
      <c r="AA748" s="11" t="s">
        <v>54</v>
      </c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9"/>
      <c r="AS748" s="11"/>
      <c r="AT748" s="5"/>
    </row>
    <row r="749" spans="1:46" ht="18" customHeight="1">
      <c r="A749" s="4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5"/>
      <c r="R749" s="36"/>
      <c r="S749" s="36"/>
      <c r="T749" s="36"/>
      <c r="U749" s="36"/>
      <c r="V749" s="36"/>
      <c r="W749" s="36"/>
      <c r="X749" s="36"/>
      <c r="Y749" s="36"/>
      <c r="Z749" s="36"/>
      <c r="AA749" s="37" t="str">
        <f>"H = "&amp;ROUND(0,2)&amp;" m"</f>
        <v>H = 0 m</v>
      </c>
      <c r="AB749" s="36"/>
      <c r="AC749" s="36"/>
      <c r="AD749" s="36"/>
      <c r="AE749" s="36"/>
      <c r="AF749" s="36"/>
      <c r="AG749" s="36"/>
      <c r="AH749" s="36"/>
      <c r="AI749" s="36"/>
      <c r="AJ749" s="36"/>
      <c r="AK749" s="36"/>
      <c r="AL749" s="36"/>
      <c r="AM749" s="36"/>
      <c r="AN749" s="36"/>
      <c r="AO749" s="36"/>
      <c r="AP749" s="36"/>
      <c r="AQ749" s="36"/>
      <c r="AR749" s="38" t="s">
        <v>36</v>
      </c>
      <c r="AS749" s="37">
        <v>1</v>
      </c>
      <c r="AT749" s="39"/>
    </row>
    <row r="750" spans="1:46" ht="18" customHeight="1">
      <c r="A750" s="4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4" t="s">
        <v>55</v>
      </c>
      <c r="R750" s="3"/>
      <c r="S750" s="3"/>
      <c r="T750" s="3"/>
      <c r="U750" s="3"/>
      <c r="V750" s="3"/>
      <c r="W750" s="3"/>
      <c r="X750" s="3"/>
      <c r="Y750" s="3"/>
      <c r="Z750" s="3"/>
      <c r="AA750" s="11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9"/>
      <c r="AS750" s="11"/>
      <c r="AT750" s="5"/>
    </row>
    <row r="751" spans="1:46" ht="18" customHeight="1">
      <c r="A751" s="4"/>
      <c r="B751" s="3"/>
      <c r="C751" s="3" t="str">
        <f>"T1="&amp;G767</f>
        <v>T1=0.28</v>
      </c>
      <c r="D751" s="3"/>
      <c r="E751" s="3"/>
      <c r="F751" s="3" t="str">
        <f>"T2="&amp;G768</f>
        <v>T2=0.1</v>
      </c>
      <c r="G751" s="3"/>
      <c r="H751" s="3"/>
      <c r="I751" s="3" t="str">
        <f>"T3="&amp;G774</f>
        <v>T3=0.25</v>
      </c>
      <c r="J751" s="3"/>
      <c r="K751" s="3"/>
      <c r="L751" s="3" t="str">
        <f>"B1="&amp;G766</f>
        <v>B1=0.85</v>
      </c>
      <c r="M751" s="3"/>
      <c r="N751" s="3"/>
      <c r="O751" s="3" t="str">
        <f>"B2="&amp;G777</f>
        <v>B2=0.85</v>
      </c>
      <c r="P751" s="3"/>
      <c r="Q751" s="4"/>
      <c r="R751" s="3"/>
      <c r="S751" s="3"/>
      <c r="T751" s="3" t="s">
        <v>56</v>
      </c>
      <c r="U751" s="3"/>
      <c r="V751" s="3"/>
      <c r="W751" s="3"/>
      <c r="X751" s="3"/>
      <c r="Y751" s="3"/>
      <c r="Z751" s="3"/>
      <c r="AA751" s="11" t="str">
        <f>"① D"&amp;ROUND(0.25,220732880)*1000&amp;" mm"</f>
        <v>① D250 mm</v>
      </c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9" t="s">
        <v>36</v>
      </c>
      <c r="AS751" s="11">
        <v>2</v>
      </c>
      <c r="AT751" s="5"/>
    </row>
    <row r="752" spans="1:46" ht="18" customHeight="1">
      <c r="A752" s="4"/>
      <c r="B752" s="3"/>
      <c r="C752" s="3" t="str">
        <f>"B3="&amp;G775</f>
        <v>B3=1.15</v>
      </c>
      <c r="D752" s="3"/>
      <c r="E752" s="3"/>
      <c r="F752" s="3" t="str">
        <f>"B4="&amp;G773</f>
        <v>B4=1</v>
      </c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45" t="s">
        <v>57</v>
      </c>
      <c r="R752" s="46"/>
      <c r="S752" s="46"/>
      <c r="T752" s="46"/>
      <c r="U752" s="46"/>
      <c r="V752" s="46"/>
      <c r="W752" s="46"/>
      <c r="X752" s="46"/>
      <c r="Y752" s="46"/>
      <c r="Z752" s="46"/>
      <c r="AA752" s="47"/>
      <c r="AB752" s="46"/>
      <c r="AC752" s="46"/>
      <c r="AD752" s="46"/>
      <c r="AE752" s="46"/>
      <c r="AF752" s="46"/>
      <c r="AG752" s="46"/>
      <c r="AH752" s="46"/>
      <c r="AI752" s="46"/>
      <c r="AJ752" s="46"/>
      <c r="AK752" s="46"/>
      <c r="AL752" s="46"/>
      <c r="AM752" s="46"/>
      <c r="AN752" s="46"/>
      <c r="AO752" s="46"/>
      <c r="AP752" s="46"/>
      <c r="AQ752" s="46"/>
      <c r="AR752" s="48"/>
      <c r="AS752" s="47"/>
      <c r="AT752" s="49"/>
    </row>
    <row r="753" spans="1:46" ht="18" customHeight="1">
      <c r="A753" s="4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4"/>
      <c r="R753" s="3"/>
      <c r="S753" s="3"/>
      <c r="T753" s="3"/>
      <c r="U753" s="3"/>
      <c r="V753" s="3"/>
      <c r="W753" s="3"/>
      <c r="X753" s="3"/>
      <c r="Y753" s="3"/>
      <c r="Z753" s="3"/>
      <c r="AA753" s="11" t="str">
        <f>"50 %"</f>
        <v>50 %</v>
      </c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9" t="s">
        <v>36</v>
      </c>
      <c r="AS753" s="11">
        <f>ROUND(50/100,2)</f>
        <v>0.5</v>
      </c>
      <c r="AT753" s="5"/>
    </row>
    <row r="754" spans="1:46" ht="18" customHeight="1">
      <c r="A754" s="4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4"/>
      <c r="R754" s="3"/>
      <c r="S754" s="3"/>
      <c r="T754" s="3"/>
      <c r="U754" s="3"/>
      <c r="V754" s="3"/>
      <c r="W754" s="3"/>
      <c r="X754" s="3"/>
      <c r="Y754" s="3"/>
      <c r="Z754" s="3"/>
      <c r="AA754" s="11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9"/>
      <c r="AS754" s="11"/>
      <c r="AT754" s="5"/>
    </row>
    <row r="755" spans="1:46" ht="18" customHeight="1">
      <c r="A755" s="4"/>
      <c r="B755" s="3" t="s">
        <v>8</v>
      </c>
      <c r="C755" s="3"/>
      <c r="D755" s="3"/>
      <c r="E755" s="3"/>
      <c r="F755" s="3"/>
      <c r="G755" s="27">
        <v>0.25</v>
      </c>
      <c r="H755" s="27"/>
      <c r="I755" s="27"/>
      <c r="J755" s="27">
        <v>0.25</v>
      </c>
      <c r="K755" s="27"/>
      <c r="L755" s="27"/>
      <c r="M755" s="27">
        <v>1</v>
      </c>
      <c r="N755" s="27"/>
      <c r="O755" s="3"/>
      <c r="P755" s="3"/>
      <c r="Q755" s="4"/>
      <c r="R755" s="3"/>
      <c r="S755" s="3"/>
      <c r="T755" s="3"/>
      <c r="U755" s="3"/>
      <c r="V755" s="3"/>
      <c r="W755" s="3"/>
      <c r="X755" s="3"/>
      <c r="Y755" s="3"/>
      <c r="Z755" s="3"/>
      <c r="AA755" s="11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9"/>
      <c r="AS755" s="11"/>
      <c r="AT755" s="5"/>
    </row>
    <row r="756" spans="1:46" ht="18" customHeight="1">
      <c r="A756" s="4"/>
      <c r="B756" s="3" t="s">
        <v>9</v>
      </c>
      <c r="C756" s="3"/>
      <c r="D756" s="3"/>
      <c r="E756" s="3"/>
      <c r="F756" s="3"/>
      <c r="G756" s="27">
        <v>0.29</v>
      </c>
      <c r="H756" s="27"/>
      <c r="I756" s="27"/>
      <c r="J756" s="27">
        <v>0.29</v>
      </c>
      <c r="K756" s="27"/>
      <c r="L756" s="27"/>
      <c r="M756" s="27"/>
      <c r="N756" s="27"/>
      <c r="O756" s="3"/>
      <c r="P756" s="3"/>
      <c r="Q756" s="4"/>
      <c r="R756" s="3"/>
      <c r="S756" s="3"/>
      <c r="T756" s="3"/>
      <c r="U756" s="3"/>
      <c r="V756" s="3"/>
      <c r="W756" s="3"/>
      <c r="X756" s="3"/>
      <c r="Y756" s="3"/>
      <c r="Z756" s="3"/>
      <c r="AA756" s="11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9"/>
      <c r="AS756" s="11"/>
      <c r="AT756" s="5"/>
    </row>
    <row r="757" spans="1:46" ht="18" customHeight="1">
      <c r="A757" s="4"/>
      <c r="B757" s="3" t="s">
        <v>10</v>
      </c>
      <c r="C757" s="3"/>
      <c r="D757" s="3"/>
      <c r="E757" s="3"/>
      <c r="F757" s="3"/>
      <c r="G757" s="27">
        <v>0</v>
      </c>
      <c r="H757" s="27"/>
      <c r="I757" s="27"/>
      <c r="J757" s="27"/>
      <c r="K757" s="27"/>
      <c r="L757" s="27"/>
      <c r="M757" s="27"/>
      <c r="N757" s="27"/>
      <c r="O757" s="3"/>
      <c r="P757" s="3"/>
      <c r="Q757" s="4"/>
      <c r="R757" s="3"/>
      <c r="S757" s="3"/>
      <c r="T757" s="3"/>
      <c r="U757" s="3"/>
      <c r="V757" s="3"/>
      <c r="W757" s="3"/>
      <c r="X757" s="3"/>
      <c r="Y757" s="3"/>
      <c r="Z757" s="3"/>
      <c r="AA757" s="11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9"/>
      <c r="AS757" s="11"/>
      <c r="AT757" s="5"/>
    </row>
    <row r="758" spans="1:46" ht="18" customHeight="1">
      <c r="A758" s="4"/>
      <c r="B758" s="3" t="s">
        <v>11</v>
      </c>
      <c r="C758" s="3"/>
      <c r="D758" s="3"/>
      <c r="E758" s="3"/>
      <c r="F758" s="3"/>
      <c r="G758" s="27">
        <v>0</v>
      </c>
      <c r="H758" s="27"/>
      <c r="I758" s="27"/>
      <c r="J758" s="27"/>
      <c r="K758" s="27"/>
      <c r="L758" s="27"/>
      <c r="M758" s="27"/>
      <c r="N758" s="27"/>
      <c r="O758" s="3"/>
      <c r="P758" s="3"/>
      <c r="Q758" s="4"/>
      <c r="R758" s="3"/>
      <c r="S758" s="3"/>
      <c r="T758" s="3"/>
      <c r="U758" s="3"/>
      <c r="V758" s="3"/>
      <c r="W758" s="3"/>
      <c r="X758" s="3"/>
      <c r="Y758" s="3"/>
      <c r="Z758" s="3"/>
      <c r="AA758" s="11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9"/>
      <c r="AS758" s="11"/>
      <c r="AT758" s="5"/>
    </row>
    <row r="759" spans="1:46" ht="18" customHeight="1">
      <c r="A759" s="4"/>
      <c r="B759" s="3" t="s">
        <v>12</v>
      </c>
      <c r="C759" s="3"/>
      <c r="D759" s="3"/>
      <c r="E759" s="3"/>
      <c r="F759" s="3"/>
      <c r="G759" s="27">
        <f>J759-G757-G758</f>
        <v>52.79</v>
      </c>
      <c r="H759" s="27"/>
      <c r="I759" s="27"/>
      <c r="J759" s="27">
        <v>52.79</v>
      </c>
      <c r="K759" s="27"/>
      <c r="L759" s="27"/>
      <c r="M759" s="27"/>
      <c r="N759" s="27"/>
      <c r="O759" s="3"/>
      <c r="P759" s="3"/>
      <c r="Q759" s="4"/>
      <c r="R759" s="3"/>
      <c r="S759" s="3"/>
      <c r="T759" s="3"/>
      <c r="U759" s="3"/>
      <c r="V759" s="3"/>
      <c r="W759" s="3"/>
      <c r="X759" s="3"/>
      <c r="Y759" s="3"/>
      <c r="Z759" s="3"/>
      <c r="AA759" s="11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9"/>
      <c r="AS759" s="11"/>
      <c r="AT759" s="5"/>
    </row>
    <row r="760" spans="1:46" ht="18" customHeight="1">
      <c r="A760" s="4"/>
      <c r="B760" s="3" t="s">
        <v>13</v>
      </c>
      <c r="C760" s="3"/>
      <c r="D760" s="3"/>
      <c r="E760" s="3"/>
      <c r="F760" s="3"/>
      <c r="G760" s="27">
        <v>0</v>
      </c>
      <c r="H760" s="27"/>
      <c r="I760" s="27"/>
      <c r="J760" s="27">
        <v>14.22</v>
      </c>
      <c r="K760" s="27"/>
      <c r="L760" s="27"/>
      <c r="M760" s="27"/>
      <c r="N760" s="27"/>
      <c r="O760" s="3"/>
      <c r="P760" s="3"/>
      <c r="Q760" s="4"/>
      <c r="R760" s="3"/>
      <c r="S760" s="3"/>
      <c r="T760" s="3"/>
      <c r="U760" s="3"/>
      <c r="V760" s="3"/>
      <c r="W760" s="3"/>
      <c r="X760" s="3"/>
      <c r="Y760" s="3"/>
      <c r="Z760" s="3"/>
      <c r="AA760" s="11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9"/>
      <c r="AS760" s="11"/>
      <c r="AT760" s="5"/>
    </row>
    <row r="761" spans="1:46" ht="18" customHeight="1">
      <c r="A761" s="4"/>
      <c r="B761" s="3" t="s">
        <v>14</v>
      </c>
      <c r="C761" s="3"/>
      <c r="D761" s="3"/>
      <c r="E761" s="3"/>
      <c r="F761" s="3"/>
      <c r="G761" s="27">
        <v>0.85</v>
      </c>
      <c r="H761" s="27"/>
      <c r="I761" s="27"/>
      <c r="J761" s="27"/>
      <c r="K761" s="27"/>
      <c r="L761" s="27"/>
      <c r="M761" s="27"/>
      <c r="N761" s="27"/>
      <c r="O761" s="3"/>
      <c r="P761" s="3"/>
      <c r="Q761" s="4"/>
      <c r="R761" s="3"/>
      <c r="S761" s="3"/>
      <c r="T761" s="3"/>
      <c r="U761" s="3"/>
      <c r="V761" s="3"/>
      <c r="W761" s="3"/>
      <c r="X761" s="3"/>
      <c r="Y761" s="3"/>
      <c r="Z761" s="3"/>
      <c r="AA761" s="11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9"/>
      <c r="AS761" s="11"/>
      <c r="AT761" s="5"/>
    </row>
    <row r="762" spans="1:46" ht="18" customHeight="1">
      <c r="A762" s="4"/>
      <c r="B762" s="3" t="s">
        <v>15</v>
      </c>
      <c r="C762" s="3"/>
      <c r="D762" s="3"/>
      <c r="E762" s="3"/>
      <c r="F762" s="3"/>
      <c r="G762" s="27">
        <v>0.3</v>
      </c>
      <c r="H762" s="27"/>
      <c r="I762" s="27"/>
      <c r="J762" s="27"/>
      <c r="K762" s="27"/>
      <c r="L762" s="27"/>
      <c r="M762" s="27"/>
      <c r="N762" s="27"/>
      <c r="O762" s="3"/>
      <c r="P762" s="3"/>
      <c r="Q762" s="4"/>
      <c r="R762" s="3"/>
      <c r="S762" s="3"/>
      <c r="T762" s="3"/>
      <c r="U762" s="3"/>
      <c r="V762" s="3"/>
      <c r="W762" s="3"/>
      <c r="X762" s="3"/>
      <c r="Y762" s="3"/>
      <c r="Z762" s="3"/>
      <c r="AA762" s="11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9"/>
      <c r="AS762" s="11"/>
      <c r="AT762" s="5"/>
    </row>
    <row r="763" spans="1:46" ht="18" customHeight="1">
      <c r="A763" s="4"/>
      <c r="B763" s="3" t="s">
        <v>16</v>
      </c>
      <c r="C763" s="3"/>
      <c r="D763" s="3"/>
      <c r="E763" s="3"/>
      <c r="F763" s="3"/>
      <c r="G763" s="27">
        <v>0</v>
      </c>
      <c r="H763" s="27"/>
      <c r="I763" s="27"/>
      <c r="J763" s="27"/>
      <c r="K763" s="27"/>
      <c r="L763" s="27"/>
      <c r="M763" s="27"/>
      <c r="N763" s="27"/>
      <c r="O763" s="3"/>
      <c r="P763" s="3"/>
      <c r="Q763" s="4"/>
      <c r="R763" s="3"/>
      <c r="S763" s="3"/>
      <c r="T763" s="3"/>
      <c r="U763" s="3"/>
      <c r="V763" s="3"/>
      <c r="W763" s="3"/>
      <c r="X763" s="3"/>
      <c r="Y763" s="3"/>
      <c r="Z763" s="3"/>
      <c r="AA763" s="11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9"/>
      <c r="AS763" s="11"/>
      <c r="AT763" s="5"/>
    </row>
    <row r="764" spans="1:46" ht="18" customHeight="1">
      <c r="A764" s="4"/>
      <c r="B764" s="3" t="s">
        <v>17</v>
      </c>
      <c r="C764" s="3"/>
      <c r="D764" s="3"/>
      <c r="E764" s="3"/>
      <c r="F764" s="3"/>
      <c r="G764" s="27">
        <v>0</v>
      </c>
      <c r="H764" s="27"/>
      <c r="I764" s="27"/>
      <c r="J764" s="27"/>
      <c r="K764" s="27"/>
      <c r="L764" s="27"/>
      <c r="M764" s="27"/>
      <c r="N764" s="27"/>
      <c r="O764" s="3"/>
      <c r="P764" s="3"/>
      <c r="Q764" s="4"/>
      <c r="R764" s="3"/>
      <c r="S764" s="3"/>
      <c r="T764" s="3"/>
      <c r="U764" s="3"/>
      <c r="V764" s="3"/>
      <c r="W764" s="3"/>
      <c r="X764" s="3"/>
      <c r="Y764" s="3"/>
      <c r="Z764" s="3"/>
      <c r="AA764" s="11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9"/>
      <c r="AS764" s="11"/>
      <c r="AT764" s="5"/>
    </row>
    <row r="765" spans="1:46" ht="18" customHeight="1">
      <c r="A765" s="4"/>
      <c r="B765" s="3" t="s">
        <v>18</v>
      </c>
      <c r="C765" s="3"/>
      <c r="D765" s="3"/>
      <c r="E765" s="3"/>
      <c r="F765" s="3"/>
      <c r="G765" s="27">
        <v>0</v>
      </c>
      <c r="H765" s="27"/>
      <c r="I765" s="27"/>
      <c r="J765" s="27"/>
      <c r="K765" s="27"/>
      <c r="L765" s="27"/>
      <c r="M765" s="27"/>
      <c r="N765" s="27"/>
      <c r="O765" s="3"/>
      <c r="P765" s="3"/>
      <c r="Q765" s="4"/>
      <c r="R765" s="3"/>
      <c r="S765" s="3"/>
      <c r="T765" s="3"/>
      <c r="U765" s="3"/>
      <c r="V765" s="3"/>
      <c r="W765" s="3"/>
      <c r="X765" s="3"/>
      <c r="Y765" s="3"/>
      <c r="Z765" s="3"/>
      <c r="AA765" s="11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9"/>
      <c r="AS765" s="11"/>
      <c r="AT765" s="5"/>
    </row>
    <row r="766" spans="1:46" ht="18" customHeight="1">
      <c r="A766" s="4"/>
      <c r="B766" s="3" t="s">
        <v>19</v>
      </c>
      <c r="C766" s="3"/>
      <c r="D766" s="3"/>
      <c r="E766" s="3"/>
      <c r="F766" s="3"/>
      <c r="G766" s="27">
        <f>ROUND(G761+2*G762*(G760-(G763+G764)),2)</f>
        <v>0.85</v>
      </c>
      <c r="H766" s="27"/>
      <c r="I766" s="27"/>
      <c r="J766" s="27"/>
      <c r="K766" s="27"/>
      <c r="L766" s="27"/>
      <c r="M766" s="27"/>
      <c r="N766" s="27"/>
      <c r="O766" s="3"/>
      <c r="P766" s="3"/>
      <c r="Q766" s="4"/>
      <c r="R766" s="3"/>
      <c r="S766" s="3"/>
      <c r="T766" s="3"/>
      <c r="U766" s="3"/>
      <c r="V766" s="3"/>
      <c r="W766" s="3"/>
      <c r="X766" s="3"/>
      <c r="Y766" s="3"/>
      <c r="Z766" s="3"/>
      <c r="AA766" s="11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9"/>
      <c r="AS766" s="11"/>
      <c r="AT766" s="5"/>
    </row>
    <row r="767" spans="1:46" ht="18" customHeight="1">
      <c r="A767" s="4"/>
      <c r="B767" s="3" t="s">
        <v>20</v>
      </c>
      <c r="C767" s="3"/>
      <c r="D767" s="3"/>
      <c r="E767" s="3"/>
      <c r="F767" s="3"/>
      <c r="G767" s="27">
        <v>0.28</v>
      </c>
      <c r="H767" s="27"/>
      <c r="I767" s="27"/>
      <c r="J767" s="27"/>
      <c r="K767" s="27"/>
      <c r="L767" s="27"/>
      <c r="M767" s="27"/>
      <c r="N767" s="27"/>
      <c r="O767" s="3"/>
      <c r="P767" s="3"/>
      <c r="Q767" s="4"/>
      <c r="R767" s="3"/>
      <c r="S767" s="3"/>
      <c r="T767" s="3"/>
      <c r="U767" s="3"/>
      <c r="V767" s="3"/>
      <c r="W767" s="3"/>
      <c r="X767" s="3"/>
      <c r="Y767" s="3"/>
      <c r="Z767" s="3"/>
      <c r="AA767" s="11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9"/>
      <c r="AS767" s="11"/>
      <c r="AT767" s="5"/>
    </row>
    <row r="768" spans="1:46" ht="18" customHeight="1">
      <c r="A768" s="4"/>
      <c r="B768" s="3" t="s">
        <v>21</v>
      </c>
      <c r="C768" s="3"/>
      <c r="D768" s="3"/>
      <c r="E768" s="3"/>
      <c r="F768" s="3"/>
      <c r="G768" s="27">
        <v>0.1</v>
      </c>
      <c r="H768" s="27"/>
      <c r="I768" s="27"/>
      <c r="J768" s="27"/>
      <c r="K768" s="27"/>
      <c r="L768" s="27"/>
      <c r="M768" s="27"/>
      <c r="N768" s="27"/>
      <c r="O768" s="3"/>
      <c r="P768" s="3"/>
      <c r="Q768" s="4"/>
      <c r="R768" s="3"/>
      <c r="S768" s="3"/>
      <c r="T768" s="3"/>
      <c r="U768" s="3"/>
      <c r="V768" s="3"/>
      <c r="W768" s="3"/>
      <c r="X768" s="3"/>
      <c r="Y768" s="3"/>
      <c r="Z768" s="3"/>
      <c r="AA768" s="11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9"/>
      <c r="AS768" s="11"/>
      <c r="AT768" s="5"/>
    </row>
    <row r="769" spans="1:46" ht="18" customHeight="1">
      <c r="A769" s="4"/>
      <c r="B769" s="3" t="s">
        <v>22</v>
      </c>
      <c r="C769" s="3"/>
      <c r="D769" s="3"/>
      <c r="E769" s="3"/>
      <c r="F769" s="3"/>
      <c r="G769" s="27">
        <v>0.1</v>
      </c>
      <c r="H769" s="27"/>
      <c r="I769" s="27"/>
      <c r="J769" s="27"/>
      <c r="K769" s="27"/>
      <c r="L769" s="27"/>
      <c r="M769" s="27"/>
      <c r="N769" s="27"/>
      <c r="O769" s="3"/>
      <c r="P769" s="3"/>
      <c r="Q769" s="4"/>
      <c r="R769" s="3"/>
      <c r="S769" s="3"/>
      <c r="T769" s="3"/>
      <c r="U769" s="3"/>
      <c r="V769" s="3"/>
      <c r="W769" s="3"/>
      <c r="X769" s="3"/>
      <c r="Y769" s="3"/>
      <c r="Z769" s="3"/>
      <c r="AA769" s="11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9"/>
      <c r="AS769" s="11"/>
      <c r="AT769" s="5"/>
    </row>
    <row r="770" spans="1:46" ht="18" customHeight="1">
      <c r="A770" s="4"/>
      <c r="B770" s="3" t="s">
        <v>23</v>
      </c>
      <c r="C770" s="3"/>
      <c r="D770" s="3"/>
      <c r="E770" s="3"/>
      <c r="F770" s="3"/>
      <c r="G770" s="27">
        <v>0</v>
      </c>
      <c r="H770" s="27"/>
      <c r="I770" s="27"/>
      <c r="J770" s="27"/>
      <c r="K770" s="27"/>
      <c r="L770" s="27"/>
      <c r="M770" s="27"/>
      <c r="N770" s="27"/>
      <c r="O770" s="3"/>
      <c r="P770" s="3"/>
      <c r="Q770" s="4"/>
      <c r="R770" s="3"/>
      <c r="S770" s="3"/>
      <c r="T770" s="3"/>
      <c r="U770" s="3"/>
      <c r="V770" s="3"/>
      <c r="W770" s="3"/>
      <c r="X770" s="3"/>
      <c r="Y770" s="3"/>
      <c r="Z770" s="3"/>
      <c r="AA770" s="11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9"/>
      <c r="AS770" s="11"/>
      <c r="AT770" s="5"/>
    </row>
    <row r="771" spans="1:46" ht="18" customHeight="1">
      <c r="A771" s="4"/>
      <c r="B771" s="3" t="s">
        <v>24</v>
      </c>
      <c r="C771" s="3"/>
      <c r="D771" s="3"/>
      <c r="E771" s="3"/>
      <c r="F771" s="3"/>
      <c r="G771" s="27">
        <f>ROUND(G761+2*G762*G770,2)</f>
        <v>0.85</v>
      </c>
      <c r="H771" s="27"/>
      <c r="I771" s="27"/>
      <c r="J771" s="27"/>
      <c r="K771" s="27"/>
      <c r="L771" s="27"/>
      <c r="M771" s="27"/>
      <c r="N771" s="27"/>
      <c r="O771" s="3"/>
      <c r="P771" s="3"/>
      <c r="Q771" s="4"/>
      <c r="R771" s="3"/>
      <c r="S771" s="3"/>
      <c r="T771" s="3"/>
      <c r="U771" s="3"/>
      <c r="V771" s="3"/>
      <c r="W771" s="3"/>
      <c r="X771" s="3"/>
      <c r="Y771" s="3"/>
      <c r="Z771" s="3"/>
      <c r="AA771" s="11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9"/>
      <c r="AS771" s="11"/>
      <c r="AT771" s="5"/>
    </row>
    <row r="772" spans="1:46" ht="18" customHeight="1">
      <c r="A772" s="4"/>
      <c r="B772" s="3" t="s">
        <v>25</v>
      </c>
      <c r="C772" s="3"/>
      <c r="D772" s="3"/>
      <c r="E772" s="3"/>
      <c r="F772" s="3"/>
      <c r="G772" s="27">
        <f>ROUND(G768+G756/2,2)</f>
        <v>0.25</v>
      </c>
      <c r="H772" s="27"/>
      <c r="I772" s="27"/>
      <c r="J772" s="27"/>
      <c r="K772" s="27"/>
      <c r="L772" s="27"/>
      <c r="M772" s="27"/>
      <c r="N772" s="27"/>
      <c r="O772" s="3"/>
      <c r="P772" s="3"/>
      <c r="Q772" s="4"/>
      <c r="R772" s="3"/>
      <c r="S772" s="3"/>
      <c r="T772" s="3"/>
      <c r="U772" s="3"/>
      <c r="V772" s="3"/>
      <c r="W772" s="3"/>
      <c r="X772" s="3"/>
      <c r="Y772" s="3"/>
      <c r="Z772" s="3"/>
      <c r="AA772" s="11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9"/>
      <c r="AS772" s="11"/>
      <c r="AT772" s="5"/>
    </row>
    <row r="773" spans="1:46" ht="18" customHeight="1">
      <c r="A773" s="4"/>
      <c r="B773" s="3" t="s">
        <v>26</v>
      </c>
      <c r="C773" s="3"/>
      <c r="D773" s="3"/>
      <c r="E773" s="3"/>
      <c r="F773" s="3"/>
      <c r="G773" s="27">
        <f>ROUND(G771+2*G762*G772,2)</f>
        <v>1</v>
      </c>
      <c r="H773" s="27"/>
      <c r="I773" s="27"/>
      <c r="J773" s="27"/>
      <c r="K773" s="27"/>
      <c r="L773" s="27"/>
      <c r="M773" s="27"/>
      <c r="N773" s="27"/>
      <c r="O773" s="3"/>
      <c r="P773" s="3"/>
      <c r="Q773" s="4"/>
      <c r="R773" s="3"/>
      <c r="S773" s="3"/>
      <c r="T773" s="3"/>
      <c r="U773" s="3"/>
      <c r="V773" s="3"/>
      <c r="W773" s="3"/>
      <c r="X773" s="3"/>
      <c r="Y773" s="3"/>
      <c r="Z773" s="3"/>
      <c r="AA773" s="11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9"/>
      <c r="AS773" s="11"/>
      <c r="AT773" s="5"/>
    </row>
    <row r="774" spans="1:46" ht="18" customHeight="1">
      <c r="A774" s="4"/>
      <c r="B774" s="3" t="s">
        <v>27</v>
      </c>
      <c r="C774" s="3"/>
      <c r="D774" s="3"/>
      <c r="E774" s="3"/>
      <c r="F774" s="3"/>
      <c r="G774" s="27">
        <f>ROUND(G769+G756/2,2)</f>
        <v>0.25</v>
      </c>
      <c r="H774" s="27"/>
      <c r="I774" s="27"/>
      <c r="J774" s="27"/>
      <c r="K774" s="27"/>
      <c r="L774" s="27"/>
      <c r="M774" s="27"/>
      <c r="N774" s="27"/>
      <c r="O774" s="3"/>
      <c r="P774" s="3"/>
      <c r="Q774" s="4"/>
      <c r="R774" s="3"/>
      <c r="S774" s="3"/>
      <c r="T774" s="3"/>
      <c r="U774" s="3"/>
      <c r="V774" s="3"/>
      <c r="W774" s="3"/>
      <c r="X774" s="3"/>
      <c r="Y774" s="3"/>
      <c r="Z774" s="3"/>
      <c r="AA774" s="11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9"/>
      <c r="AS774" s="11"/>
      <c r="AT774" s="5"/>
    </row>
    <row r="775" spans="1:46" ht="18" customHeight="1">
      <c r="A775" s="4"/>
      <c r="B775" s="3" t="s">
        <v>28</v>
      </c>
      <c r="C775" s="3"/>
      <c r="D775" s="3"/>
      <c r="E775" s="3"/>
      <c r="F775" s="3"/>
      <c r="G775" s="27">
        <f>ROUND(G773+2*G762*G774,2)</f>
        <v>1.15</v>
      </c>
      <c r="H775" s="27"/>
      <c r="I775" s="27"/>
      <c r="J775" s="27"/>
      <c r="K775" s="27"/>
      <c r="L775" s="27"/>
      <c r="M775" s="27"/>
      <c r="N775" s="27"/>
      <c r="O775" s="3"/>
      <c r="P775" s="3"/>
      <c r="Q775" s="4"/>
      <c r="R775" s="3"/>
      <c r="S775" s="3"/>
      <c r="T775" s="3"/>
      <c r="U775" s="3"/>
      <c r="V775" s="3"/>
      <c r="W775" s="3"/>
      <c r="X775" s="3"/>
      <c r="Y775" s="3"/>
      <c r="Z775" s="3"/>
      <c r="AA775" s="11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9"/>
      <c r="AS775" s="11"/>
      <c r="AT775" s="5"/>
    </row>
    <row r="776" spans="1:46" ht="18" customHeight="1">
      <c r="A776" s="4"/>
      <c r="B776" s="3" t="s">
        <v>29</v>
      </c>
      <c r="C776" s="3"/>
      <c r="D776" s="3"/>
      <c r="E776" s="3"/>
      <c r="F776" s="3"/>
      <c r="G776" s="27">
        <f>G760-G772-G763-G764-G765</f>
        <v>-0.25</v>
      </c>
      <c r="H776" s="27"/>
      <c r="I776" s="27"/>
      <c r="J776" s="27"/>
      <c r="K776" s="27"/>
      <c r="L776" s="27"/>
      <c r="M776" s="27"/>
      <c r="N776" s="27"/>
      <c r="O776" s="3"/>
      <c r="P776" s="3"/>
      <c r="Q776" s="4"/>
      <c r="R776" s="3"/>
      <c r="S776" s="3"/>
      <c r="T776" s="3"/>
      <c r="U776" s="3"/>
      <c r="V776" s="3"/>
      <c r="W776" s="3"/>
      <c r="X776" s="3"/>
      <c r="Y776" s="3"/>
      <c r="Z776" s="3"/>
      <c r="AA776" s="11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9"/>
      <c r="AS776" s="11"/>
      <c r="AT776" s="5"/>
    </row>
    <row r="777" spans="1:46" ht="18" customHeight="1">
      <c r="A777" s="4"/>
      <c r="B777" s="3" t="s">
        <v>30</v>
      </c>
      <c r="C777" s="3"/>
      <c r="D777" s="3"/>
      <c r="E777" s="3"/>
      <c r="F777" s="3"/>
      <c r="G777" s="27">
        <f>ROUND(G773+2*G762*G776,2)</f>
        <v>0.85</v>
      </c>
      <c r="H777" s="27"/>
      <c r="I777" s="27"/>
      <c r="J777" s="27"/>
      <c r="K777" s="27"/>
      <c r="L777" s="27"/>
      <c r="M777" s="27"/>
      <c r="N777" s="27"/>
      <c r="O777" s="3"/>
      <c r="P777" s="3"/>
      <c r="Q777" s="4"/>
      <c r="R777" s="3"/>
      <c r="S777" s="3"/>
      <c r="T777" s="3"/>
      <c r="U777" s="3"/>
      <c r="V777" s="3"/>
      <c r="W777" s="3"/>
      <c r="X777" s="3"/>
      <c r="Y777" s="3"/>
      <c r="Z777" s="3"/>
      <c r="AA777" s="11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9"/>
      <c r="AS777" s="11"/>
      <c r="AT777" s="5"/>
    </row>
    <row r="778" spans="1:46" ht="18" customHeight="1">
      <c r="A778" s="4"/>
      <c r="B778" s="3" t="s">
        <v>31</v>
      </c>
      <c r="C778" s="3"/>
      <c r="D778" s="3"/>
      <c r="E778" s="3"/>
      <c r="F778" s="3"/>
      <c r="G778" s="27">
        <f>G760-G756-G768</f>
        <v>-0.39</v>
      </c>
      <c r="H778" s="27"/>
      <c r="I778" s="27"/>
      <c r="J778" s="27"/>
      <c r="K778" s="27"/>
      <c r="L778" s="27"/>
      <c r="M778" s="27"/>
      <c r="N778" s="27"/>
      <c r="O778" s="3"/>
      <c r="P778" s="3"/>
      <c r="Q778" s="4"/>
      <c r="R778" s="3"/>
      <c r="S778" s="3"/>
      <c r="T778" s="3"/>
      <c r="U778" s="3"/>
      <c r="V778" s="3"/>
      <c r="W778" s="3"/>
      <c r="X778" s="3"/>
      <c r="Y778" s="3"/>
      <c r="Z778" s="3"/>
      <c r="AA778" s="11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9"/>
      <c r="AS778" s="11"/>
      <c r="AT778" s="5"/>
    </row>
    <row r="779" spans="1:46" ht="18" customHeight="1">
      <c r="A779" s="4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4"/>
      <c r="R779" s="3"/>
      <c r="S779" s="3"/>
      <c r="T779" s="3"/>
      <c r="U779" s="3"/>
      <c r="V779" s="3"/>
      <c r="W779" s="3"/>
      <c r="X779" s="3"/>
      <c r="Y779" s="3"/>
      <c r="Z779" s="3"/>
      <c r="AA779" s="11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9"/>
      <c r="AS779" s="11"/>
      <c r="AT779" s="5"/>
    </row>
    <row r="780" spans="1:46" ht="18" customHeight="1">
      <c r="A780" s="4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4"/>
      <c r="R780" s="3"/>
      <c r="S780" s="3"/>
      <c r="T780" s="3"/>
      <c r="U780" s="3"/>
      <c r="V780" s="3"/>
      <c r="W780" s="3"/>
      <c r="X780" s="3"/>
      <c r="Y780" s="3"/>
      <c r="Z780" s="3"/>
      <c r="AA780" s="11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9"/>
      <c r="AS780" s="11"/>
      <c r="AT780" s="5"/>
    </row>
    <row r="781" spans="1:46" ht="18" customHeight="1">
      <c r="A781" s="4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4"/>
      <c r="R781" s="3"/>
      <c r="S781" s="3"/>
      <c r="T781" s="3"/>
      <c r="U781" s="3"/>
      <c r="V781" s="3"/>
      <c r="W781" s="3"/>
      <c r="X781" s="3"/>
      <c r="Y781" s="3"/>
      <c r="Z781" s="3"/>
      <c r="AA781" s="11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9"/>
      <c r="AS781" s="11"/>
      <c r="AT781" s="5"/>
    </row>
    <row r="782" spans="1:46" ht="18" customHeight="1">
      <c r="A782" s="4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4"/>
      <c r="R782" s="3"/>
      <c r="S782" s="3"/>
      <c r="T782" s="3"/>
      <c r="U782" s="3"/>
      <c r="V782" s="3"/>
      <c r="W782" s="3"/>
      <c r="X782" s="3"/>
      <c r="Y782" s="3"/>
      <c r="Z782" s="3"/>
      <c r="AA782" s="11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9"/>
      <c r="AS782" s="11"/>
      <c r="AT782" s="5"/>
    </row>
    <row r="783" spans="1:46" ht="18" customHeight="1">
      <c r="A783" s="4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4"/>
      <c r="R783" s="3"/>
      <c r="S783" s="3"/>
      <c r="T783" s="3"/>
      <c r="U783" s="3"/>
      <c r="V783" s="3"/>
      <c r="W783" s="3"/>
      <c r="X783" s="3"/>
      <c r="Y783" s="3"/>
      <c r="Z783" s="3"/>
      <c r="AA783" s="11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9"/>
      <c r="AS783" s="11"/>
      <c r="AT783" s="5"/>
    </row>
    <row r="784" spans="1:46" ht="18" customHeight="1">
      <c r="A784" s="4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4"/>
      <c r="R784" s="3"/>
      <c r="S784" s="3"/>
      <c r="T784" s="3"/>
      <c r="U784" s="3"/>
      <c r="V784" s="3"/>
      <c r="W784" s="3"/>
      <c r="X784" s="3"/>
      <c r="Y784" s="3"/>
      <c r="Z784" s="3"/>
      <c r="AA784" s="11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9"/>
      <c r="AS784" s="11"/>
      <c r="AT784" s="5"/>
    </row>
    <row r="785" spans="1:46" ht="18" customHeight="1">
      <c r="A785" s="4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4"/>
      <c r="R785" s="3"/>
      <c r="S785" s="3"/>
      <c r="T785" s="3"/>
      <c r="U785" s="3"/>
      <c r="V785" s="3"/>
      <c r="W785" s="3"/>
      <c r="X785" s="3"/>
      <c r="Y785" s="3"/>
      <c r="Z785" s="3"/>
      <c r="AA785" s="11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9"/>
      <c r="AS785" s="11"/>
      <c r="AT785" s="5"/>
    </row>
    <row r="786" spans="1:46" ht="18" customHeight="1">
      <c r="A786" s="4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4"/>
      <c r="R786" s="3"/>
      <c r="S786" s="3"/>
      <c r="T786" s="3"/>
      <c r="U786" s="3"/>
      <c r="V786" s="3"/>
      <c r="W786" s="3"/>
      <c r="X786" s="3"/>
      <c r="Y786" s="3"/>
      <c r="Z786" s="3"/>
      <c r="AA786" s="11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9"/>
      <c r="AS786" s="11"/>
      <c r="AT786" s="5"/>
    </row>
    <row r="787" spans="1:46" ht="18" customHeight="1">
      <c r="A787" s="4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4"/>
      <c r="R787" s="3"/>
      <c r="S787" s="3"/>
      <c r="T787" s="3"/>
      <c r="U787" s="3"/>
      <c r="V787" s="3"/>
      <c r="W787" s="3"/>
      <c r="X787" s="3"/>
      <c r="Y787" s="3"/>
      <c r="Z787" s="3"/>
      <c r="AA787" s="11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9"/>
      <c r="AS787" s="11"/>
      <c r="AT787" s="5"/>
    </row>
    <row r="788" spans="1:46" ht="18" customHeight="1">
      <c r="A788" s="4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4"/>
      <c r="R788" s="3"/>
      <c r="S788" s="3"/>
      <c r="T788" s="3"/>
      <c r="U788" s="3"/>
      <c r="V788" s="3"/>
      <c r="W788" s="3"/>
      <c r="X788" s="3"/>
      <c r="Y788" s="3"/>
      <c r="Z788" s="3"/>
      <c r="AA788" s="11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9"/>
      <c r="AS788" s="11"/>
      <c r="AT788" s="5"/>
    </row>
    <row r="789" spans="1:46" ht="18" customHeight="1">
      <c r="A789" s="4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4"/>
      <c r="R789" s="3"/>
      <c r="S789" s="3"/>
      <c r="T789" s="3"/>
      <c r="U789" s="3"/>
      <c r="V789" s="3"/>
      <c r="W789" s="3"/>
      <c r="X789" s="3"/>
      <c r="Y789" s="3"/>
      <c r="Z789" s="3"/>
      <c r="AA789" s="11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9"/>
      <c r="AS789" s="11"/>
      <c r="AT789" s="5"/>
    </row>
    <row r="790" spans="1:46" ht="18" customHeight="1">
      <c r="A790" s="4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4"/>
      <c r="R790" s="3"/>
      <c r="S790" s="3"/>
      <c r="T790" s="3"/>
      <c r="U790" s="3"/>
      <c r="V790" s="3"/>
      <c r="W790" s="3"/>
      <c r="X790" s="3"/>
      <c r="Y790" s="3"/>
      <c r="Z790" s="3"/>
      <c r="AA790" s="11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9"/>
      <c r="AS790" s="11"/>
      <c r="AT790" s="5"/>
    </row>
    <row r="791" spans="1:46" ht="18" customHeight="1">
      <c r="A791" s="4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4"/>
      <c r="R791" s="3"/>
      <c r="S791" s="3"/>
      <c r="T791" s="3"/>
      <c r="U791" s="3"/>
      <c r="V791" s="3"/>
      <c r="W791" s="3"/>
      <c r="X791" s="3"/>
      <c r="Y791" s="3"/>
      <c r="Z791" s="3"/>
      <c r="AA791" s="11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9"/>
      <c r="AS791" s="11"/>
      <c r="AT791" s="5"/>
    </row>
    <row r="792" spans="1:46" ht="18" customHeight="1">
      <c r="A792" s="6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6"/>
      <c r="R792" s="7"/>
      <c r="S792" s="7"/>
      <c r="T792" s="7"/>
      <c r="U792" s="7"/>
      <c r="V792" s="7"/>
      <c r="W792" s="7"/>
      <c r="X792" s="7"/>
      <c r="Y792" s="7"/>
      <c r="Z792" s="7"/>
      <c r="AA792" s="12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10"/>
      <c r="AS792" s="12"/>
      <c r="AT792" s="8"/>
    </row>
  </sheetData>
  <mergeCells count="900">
    <mergeCell ref="G778:I778"/>
    <mergeCell ref="J778:L778"/>
    <mergeCell ref="M778:N778"/>
    <mergeCell ref="G776:I776"/>
    <mergeCell ref="J776:L776"/>
    <mergeCell ref="M776:N776"/>
    <mergeCell ref="G777:I777"/>
    <mergeCell ref="J777:L777"/>
    <mergeCell ref="M777:N777"/>
    <mergeCell ref="G774:I774"/>
    <mergeCell ref="J774:L774"/>
    <mergeCell ref="M774:N774"/>
    <mergeCell ref="G775:I775"/>
    <mergeCell ref="J775:L775"/>
    <mergeCell ref="M775:N775"/>
    <mergeCell ref="G772:I772"/>
    <mergeCell ref="J772:L772"/>
    <mergeCell ref="M772:N772"/>
    <mergeCell ref="G773:I773"/>
    <mergeCell ref="J773:L773"/>
    <mergeCell ref="M773:N773"/>
    <mergeCell ref="G770:I770"/>
    <mergeCell ref="J770:L770"/>
    <mergeCell ref="M770:N770"/>
    <mergeCell ref="G771:I771"/>
    <mergeCell ref="J771:L771"/>
    <mergeCell ref="M771:N771"/>
    <mergeCell ref="G768:I768"/>
    <mergeCell ref="J768:L768"/>
    <mergeCell ref="M768:N768"/>
    <mergeCell ref="G769:I769"/>
    <mergeCell ref="J769:L769"/>
    <mergeCell ref="M769:N769"/>
    <mergeCell ref="G766:I766"/>
    <mergeCell ref="J766:L766"/>
    <mergeCell ref="M766:N766"/>
    <mergeCell ref="G767:I767"/>
    <mergeCell ref="J767:L767"/>
    <mergeCell ref="M767:N767"/>
    <mergeCell ref="G764:I764"/>
    <mergeCell ref="J764:L764"/>
    <mergeCell ref="M764:N764"/>
    <mergeCell ref="G765:I765"/>
    <mergeCell ref="J765:L765"/>
    <mergeCell ref="M765:N765"/>
    <mergeCell ref="G762:I762"/>
    <mergeCell ref="J762:L762"/>
    <mergeCell ref="M762:N762"/>
    <mergeCell ref="G763:I763"/>
    <mergeCell ref="J763:L763"/>
    <mergeCell ref="M763:N763"/>
    <mergeCell ref="G760:I760"/>
    <mergeCell ref="J760:L760"/>
    <mergeCell ref="M760:N760"/>
    <mergeCell ref="G761:I761"/>
    <mergeCell ref="J761:L761"/>
    <mergeCell ref="M761:N761"/>
    <mergeCell ref="G758:I758"/>
    <mergeCell ref="J758:L758"/>
    <mergeCell ref="M758:N758"/>
    <mergeCell ref="G759:I759"/>
    <mergeCell ref="J759:L759"/>
    <mergeCell ref="M759:N759"/>
    <mergeCell ref="G756:I756"/>
    <mergeCell ref="J756:L756"/>
    <mergeCell ref="M756:N756"/>
    <mergeCell ref="G757:I757"/>
    <mergeCell ref="J757:L757"/>
    <mergeCell ref="M757:N757"/>
    <mergeCell ref="AA728:AR729"/>
    <mergeCell ref="AS728:AT729"/>
    <mergeCell ref="G755:I755"/>
    <mergeCell ref="J755:L755"/>
    <mergeCell ref="M755:N755"/>
    <mergeCell ref="G712:I712"/>
    <mergeCell ref="J712:L712"/>
    <mergeCell ref="M712:N712"/>
    <mergeCell ref="Q728:Z729"/>
    <mergeCell ref="G710:I710"/>
    <mergeCell ref="J710:L710"/>
    <mergeCell ref="M710:N710"/>
    <mergeCell ref="G711:I711"/>
    <mergeCell ref="J711:L711"/>
    <mergeCell ref="M711:N711"/>
    <mergeCell ref="G708:I708"/>
    <mergeCell ref="J708:L708"/>
    <mergeCell ref="M708:N708"/>
    <mergeCell ref="G709:I709"/>
    <mergeCell ref="J709:L709"/>
    <mergeCell ref="M709:N709"/>
    <mergeCell ref="G706:I706"/>
    <mergeCell ref="J706:L706"/>
    <mergeCell ref="M706:N706"/>
    <mergeCell ref="G707:I707"/>
    <mergeCell ref="J707:L707"/>
    <mergeCell ref="M707:N707"/>
    <mergeCell ref="G704:I704"/>
    <mergeCell ref="J704:L704"/>
    <mergeCell ref="M704:N704"/>
    <mergeCell ref="G705:I705"/>
    <mergeCell ref="J705:L705"/>
    <mergeCell ref="M705:N705"/>
    <mergeCell ref="G702:I702"/>
    <mergeCell ref="J702:L702"/>
    <mergeCell ref="M702:N702"/>
    <mergeCell ref="G703:I703"/>
    <mergeCell ref="J703:L703"/>
    <mergeCell ref="M703:N703"/>
    <mergeCell ref="G700:I700"/>
    <mergeCell ref="J700:L700"/>
    <mergeCell ref="M700:N700"/>
    <mergeCell ref="G701:I701"/>
    <mergeCell ref="J701:L701"/>
    <mergeCell ref="M701:N701"/>
    <mergeCell ref="G698:I698"/>
    <mergeCell ref="J698:L698"/>
    <mergeCell ref="M698:N698"/>
    <mergeCell ref="G699:I699"/>
    <mergeCell ref="J699:L699"/>
    <mergeCell ref="M699:N699"/>
    <mergeCell ref="G696:I696"/>
    <mergeCell ref="J696:L696"/>
    <mergeCell ref="M696:N696"/>
    <mergeCell ref="G697:I697"/>
    <mergeCell ref="J697:L697"/>
    <mergeCell ref="M697:N697"/>
    <mergeCell ref="G694:I694"/>
    <mergeCell ref="J694:L694"/>
    <mergeCell ref="M694:N694"/>
    <mergeCell ref="G695:I695"/>
    <mergeCell ref="J695:L695"/>
    <mergeCell ref="M695:N695"/>
    <mergeCell ref="G692:I692"/>
    <mergeCell ref="J692:L692"/>
    <mergeCell ref="M692:N692"/>
    <mergeCell ref="G693:I693"/>
    <mergeCell ref="J693:L693"/>
    <mergeCell ref="M693:N693"/>
    <mergeCell ref="G690:I690"/>
    <mergeCell ref="J690:L690"/>
    <mergeCell ref="M690:N690"/>
    <mergeCell ref="G691:I691"/>
    <mergeCell ref="J691:L691"/>
    <mergeCell ref="M691:N691"/>
    <mergeCell ref="AA662:AR663"/>
    <mergeCell ref="AS662:AT663"/>
    <mergeCell ref="G689:I689"/>
    <mergeCell ref="J689:L689"/>
    <mergeCell ref="M689:N689"/>
    <mergeCell ref="G646:I646"/>
    <mergeCell ref="J646:L646"/>
    <mergeCell ref="M646:N646"/>
    <mergeCell ref="Q662:Z663"/>
    <mergeCell ref="G644:I644"/>
    <mergeCell ref="J644:L644"/>
    <mergeCell ref="M644:N644"/>
    <mergeCell ref="G645:I645"/>
    <mergeCell ref="J645:L645"/>
    <mergeCell ref="M645:N645"/>
    <mergeCell ref="G642:I642"/>
    <mergeCell ref="J642:L642"/>
    <mergeCell ref="M642:N642"/>
    <mergeCell ref="G643:I643"/>
    <mergeCell ref="J643:L643"/>
    <mergeCell ref="M643:N643"/>
    <mergeCell ref="G640:I640"/>
    <mergeCell ref="J640:L640"/>
    <mergeCell ref="M640:N640"/>
    <mergeCell ref="G641:I641"/>
    <mergeCell ref="J641:L641"/>
    <mergeCell ref="M641:N641"/>
    <mergeCell ref="G638:I638"/>
    <mergeCell ref="J638:L638"/>
    <mergeCell ref="M638:N638"/>
    <mergeCell ref="G639:I639"/>
    <mergeCell ref="J639:L639"/>
    <mergeCell ref="M639:N639"/>
    <mergeCell ref="G636:I636"/>
    <mergeCell ref="J636:L636"/>
    <mergeCell ref="M636:N636"/>
    <mergeCell ref="G637:I637"/>
    <mergeCell ref="J637:L637"/>
    <mergeCell ref="M637:N637"/>
    <mergeCell ref="G634:I634"/>
    <mergeCell ref="J634:L634"/>
    <mergeCell ref="M634:N634"/>
    <mergeCell ref="G635:I635"/>
    <mergeCell ref="J635:L635"/>
    <mergeCell ref="M635:N635"/>
    <mergeCell ref="G632:I632"/>
    <mergeCell ref="J632:L632"/>
    <mergeCell ref="M632:N632"/>
    <mergeCell ref="G633:I633"/>
    <mergeCell ref="J633:L633"/>
    <mergeCell ref="M633:N633"/>
    <mergeCell ref="G630:I630"/>
    <mergeCell ref="J630:L630"/>
    <mergeCell ref="M630:N630"/>
    <mergeCell ref="G631:I631"/>
    <mergeCell ref="J631:L631"/>
    <mergeCell ref="M631:N631"/>
    <mergeCell ref="G628:I628"/>
    <mergeCell ref="J628:L628"/>
    <mergeCell ref="M628:N628"/>
    <mergeCell ref="G629:I629"/>
    <mergeCell ref="J629:L629"/>
    <mergeCell ref="M629:N629"/>
    <mergeCell ref="G626:I626"/>
    <mergeCell ref="J626:L626"/>
    <mergeCell ref="M626:N626"/>
    <mergeCell ref="G627:I627"/>
    <mergeCell ref="J627:L627"/>
    <mergeCell ref="M627:N627"/>
    <mergeCell ref="G624:I624"/>
    <mergeCell ref="J624:L624"/>
    <mergeCell ref="M624:N624"/>
    <mergeCell ref="G625:I625"/>
    <mergeCell ref="J625:L625"/>
    <mergeCell ref="M625:N625"/>
    <mergeCell ref="AA596:AR597"/>
    <mergeCell ref="AS596:AT597"/>
    <mergeCell ref="G623:I623"/>
    <mergeCell ref="J623:L623"/>
    <mergeCell ref="M623:N623"/>
    <mergeCell ref="G580:I580"/>
    <mergeCell ref="J580:L580"/>
    <mergeCell ref="M580:N580"/>
    <mergeCell ref="Q596:Z597"/>
    <mergeCell ref="G578:I578"/>
    <mergeCell ref="J578:L578"/>
    <mergeCell ref="M578:N578"/>
    <mergeCell ref="G579:I579"/>
    <mergeCell ref="J579:L579"/>
    <mergeCell ref="M579:N579"/>
    <mergeCell ref="G576:I576"/>
    <mergeCell ref="J576:L576"/>
    <mergeCell ref="M576:N576"/>
    <mergeCell ref="G577:I577"/>
    <mergeCell ref="J577:L577"/>
    <mergeCell ref="M577:N577"/>
    <mergeCell ref="G574:I574"/>
    <mergeCell ref="J574:L574"/>
    <mergeCell ref="M574:N574"/>
    <mergeCell ref="G575:I575"/>
    <mergeCell ref="J575:L575"/>
    <mergeCell ref="M575:N575"/>
    <mergeCell ref="G572:I572"/>
    <mergeCell ref="J572:L572"/>
    <mergeCell ref="M572:N572"/>
    <mergeCell ref="G573:I573"/>
    <mergeCell ref="J573:L573"/>
    <mergeCell ref="M573:N573"/>
    <mergeCell ref="G570:I570"/>
    <mergeCell ref="J570:L570"/>
    <mergeCell ref="M570:N570"/>
    <mergeCell ref="G571:I571"/>
    <mergeCell ref="J571:L571"/>
    <mergeCell ref="M571:N571"/>
    <mergeCell ref="G568:I568"/>
    <mergeCell ref="J568:L568"/>
    <mergeCell ref="M568:N568"/>
    <mergeCell ref="G569:I569"/>
    <mergeCell ref="J569:L569"/>
    <mergeCell ref="M569:N569"/>
    <mergeCell ref="G566:I566"/>
    <mergeCell ref="J566:L566"/>
    <mergeCell ref="M566:N566"/>
    <mergeCell ref="G567:I567"/>
    <mergeCell ref="J567:L567"/>
    <mergeCell ref="M567:N567"/>
    <mergeCell ref="G564:I564"/>
    <mergeCell ref="J564:L564"/>
    <mergeCell ref="M564:N564"/>
    <mergeCell ref="G565:I565"/>
    <mergeCell ref="J565:L565"/>
    <mergeCell ref="M565:N565"/>
    <mergeCell ref="G562:I562"/>
    <mergeCell ref="J562:L562"/>
    <mergeCell ref="M562:N562"/>
    <mergeCell ref="G563:I563"/>
    <mergeCell ref="J563:L563"/>
    <mergeCell ref="M563:N563"/>
    <mergeCell ref="G560:I560"/>
    <mergeCell ref="J560:L560"/>
    <mergeCell ref="M560:N560"/>
    <mergeCell ref="G561:I561"/>
    <mergeCell ref="J561:L561"/>
    <mergeCell ref="M561:N561"/>
    <mergeCell ref="G558:I558"/>
    <mergeCell ref="J558:L558"/>
    <mergeCell ref="M558:N558"/>
    <mergeCell ref="G559:I559"/>
    <mergeCell ref="J559:L559"/>
    <mergeCell ref="M559:N559"/>
    <mergeCell ref="AA530:AR531"/>
    <mergeCell ref="AS530:AT531"/>
    <mergeCell ref="G557:I557"/>
    <mergeCell ref="J557:L557"/>
    <mergeCell ref="M557:N557"/>
    <mergeCell ref="G514:I514"/>
    <mergeCell ref="J514:L514"/>
    <mergeCell ref="M514:N514"/>
    <mergeCell ref="Q530:Z531"/>
    <mergeCell ref="G512:I512"/>
    <mergeCell ref="J512:L512"/>
    <mergeCell ref="M512:N512"/>
    <mergeCell ref="G513:I513"/>
    <mergeCell ref="J513:L513"/>
    <mergeCell ref="M513:N513"/>
    <mergeCell ref="G510:I510"/>
    <mergeCell ref="J510:L510"/>
    <mergeCell ref="M510:N510"/>
    <mergeCell ref="G511:I511"/>
    <mergeCell ref="J511:L511"/>
    <mergeCell ref="M511:N511"/>
    <mergeCell ref="G508:I508"/>
    <mergeCell ref="J508:L508"/>
    <mergeCell ref="M508:N508"/>
    <mergeCell ref="G509:I509"/>
    <mergeCell ref="J509:L509"/>
    <mergeCell ref="M509:N509"/>
    <mergeCell ref="G506:I506"/>
    <mergeCell ref="J506:L506"/>
    <mergeCell ref="M506:N506"/>
    <mergeCell ref="G507:I507"/>
    <mergeCell ref="J507:L507"/>
    <mergeCell ref="M507:N507"/>
    <mergeCell ref="G504:I504"/>
    <mergeCell ref="J504:L504"/>
    <mergeCell ref="M504:N504"/>
    <mergeCell ref="G505:I505"/>
    <mergeCell ref="J505:L505"/>
    <mergeCell ref="M505:N505"/>
    <mergeCell ref="G502:I502"/>
    <mergeCell ref="J502:L502"/>
    <mergeCell ref="M502:N502"/>
    <mergeCell ref="G503:I503"/>
    <mergeCell ref="J503:L503"/>
    <mergeCell ref="M503:N503"/>
    <mergeCell ref="G500:I500"/>
    <mergeCell ref="J500:L500"/>
    <mergeCell ref="M500:N500"/>
    <mergeCell ref="G501:I501"/>
    <mergeCell ref="J501:L501"/>
    <mergeCell ref="M501:N501"/>
    <mergeCell ref="G498:I498"/>
    <mergeCell ref="J498:L498"/>
    <mergeCell ref="M498:N498"/>
    <mergeCell ref="G499:I499"/>
    <mergeCell ref="J499:L499"/>
    <mergeCell ref="M499:N499"/>
    <mergeCell ref="G496:I496"/>
    <mergeCell ref="J496:L496"/>
    <mergeCell ref="M496:N496"/>
    <mergeCell ref="G497:I497"/>
    <mergeCell ref="J497:L497"/>
    <mergeCell ref="M497:N497"/>
    <mergeCell ref="G494:I494"/>
    <mergeCell ref="J494:L494"/>
    <mergeCell ref="M494:N494"/>
    <mergeCell ref="G495:I495"/>
    <mergeCell ref="J495:L495"/>
    <mergeCell ref="M495:N495"/>
    <mergeCell ref="G492:I492"/>
    <mergeCell ref="J492:L492"/>
    <mergeCell ref="M492:N492"/>
    <mergeCell ref="G493:I493"/>
    <mergeCell ref="J493:L493"/>
    <mergeCell ref="M493:N493"/>
    <mergeCell ref="AA464:AR465"/>
    <mergeCell ref="AS464:AT465"/>
    <mergeCell ref="G491:I491"/>
    <mergeCell ref="J491:L491"/>
    <mergeCell ref="M491:N491"/>
    <mergeCell ref="G448:I448"/>
    <mergeCell ref="J448:L448"/>
    <mergeCell ref="M448:N448"/>
    <mergeCell ref="Q464:Z465"/>
    <mergeCell ref="G446:I446"/>
    <mergeCell ref="J446:L446"/>
    <mergeCell ref="M446:N446"/>
    <mergeCell ref="G447:I447"/>
    <mergeCell ref="J447:L447"/>
    <mergeCell ref="M447:N447"/>
    <mergeCell ref="G444:I444"/>
    <mergeCell ref="J444:L444"/>
    <mergeCell ref="M444:N444"/>
    <mergeCell ref="G445:I445"/>
    <mergeCell ref="J445:L445"/>
    <mergeCell ref="M445:N445"/>
    <mergeCell ref="G442:I442"/>
    <mergeCell ref="J442:L442"/>
    <mergeCell ref="M442:N442"/>
    <mergeCell ref="G443:I443"/>
    <mergeCell ref="J443:L443"/>
    <mergeCell ref="M443:N443"/>
    <mergeCell ref="G440:I440"/>
    <mergeCell ref="J440:L440"/>
    <mergeCell ref="M440:N440"/>
    <mergeCell ref="G441:I441"/>
    <mergeCell ref="J441:L441"/>
    <mergeCell ref="M441:N441"/>
    <mergeCell ref="G438:I438"/>
    <mergeCell ref="J438:L438"/>
    <mergeCell ref="M438:N438"/>
    <mergeCell ref="G439:I439"/>
    <mergeCell ref="J439:L439"/>
    <mergeCell ref="M439:N439"/>
    <mergeCell ref="G436:I436"/>
    <mergeCell ref="J436:L436"/>
    <mergeCell ref="M436:N436"/>
    <mergeCell ref="G437:I437"/>
    <mergeCell ref="J437:L437"/>
    <mergeCell ref="M437:N437"/>
    <mergeCell ref="G434:I434"/>
    <mergeCell ref="J434:L434"/>
    <mergeCell ref="M434:N434"/>
    <mergeCell ref="G435:I435"/>
    <mergeCell ref="J435:L435"/>
    <mergeCell ref="M435:N435"/>
    <mergeCell ref="G432:I432"/>
    <mergeCell ref="J432:L432"/>
    <mergeCell ref="M432:N432"/>
    <mergeCell ref="G433:I433"/>
    <mergeCell ref="J433:L433"/>
    <mergeCell ref="M433:N433"/>
    <mergeCell ref="G430:I430"/>
    <mergeCell ref="J430:L430"/>
    <mergeCell ref="M430:N430"/>
    <mergeCell ref="G431:I431"/>
    <mergeCell ref="J431:L431"/>
    <mergeCell ref="M431:N431"/>
    <mergeCell ref="G428:I428"/>
    <mergeCell ref="J428:L428"/>
    <mergeCell ref="M428:N428"/>
    <mergeCell ref="G429:I429"/>
    <mergeCell ref="J429:L429"/>
    <mergeCell ref="M429:N429"/>
    <mergeCell ref="G426:I426"/>
    <mergeCell ref="J426:L426"/>
    <mergeCell ref="M426:N426"/>
    <mergeCell ref="G427:I427"/>
    <mergeCell ref="J427:L427"/>
    <mergeCell ref="M427:N427"/>
    <mergeCell ref="AA398:AR399"/>
    <mergeCell ref="AS398:AT399"/>
    <mergeCell ref="G425:I425"/>
    <mergeCell ref="J425:L425"/>
    <mergeCell ref="M425:N425"/>
    <mergeCell ref="G382:I382"/>
    <mergeCell ref="J382:L382"/>
    <mergeCell ref="M382:N382"/>
    <mergeCell ref="Q398:Z399"/>
    <mergeCell ref="G380:I380"/>
    <mergeCell ref="J380:L380"/>
    <mergeCell ref="M380:N380"/>
    <mergeCell ref="G381:I381"/>
    <mergeCell ref="J381:L381"/>
    <mergeCell ref="M381:N381"/>
    <mergeCell ref="G378:I378"/>
    <mergeCell ref="J378:L378"/>
    <mergeCell ref="M378:N378"/>
    <mergeCell ref="G379:I379"/>
    <mergeCell ref="J379:L379"/>
    <mergeCell ref="M379:N379"/>
    <mergeCell ref="G376:I376"/>
    <mergeCell ref="J376:L376"/>
    <mergeCell ref="M376:N376"/>
    <mergeCell ref="G377:I377"/>
    <mergeCell ref="J377:L377"/>
    <mergeCell ref="M377:N377"/>
    <mergeCell ref="G374:I374"/>
    <mergeCell ref="J374:L374"/>
    <mergeCell ref="M374:N374"/>
    <mergeCell ref="G375:I375"/>
    <mergeCell ref="J375:L375"/>
    <mergeCell ref="M375:N375"/>
    <mergeCell ref="G372:I372"/>
    <mergeCell ref="J372:L372"/>
    <mergeCell ref="M372:N372"/>
    <mergeCell ref="G373:I373"/>
    <mergeCell ref="J373:L373"/>
    <mergeCell ref="M373:N373"/>
    <mergeCell ref="G370:I370"/>
    <mergeCell ref="J370:L370"/>
    <mergeCell ref="M370:N370"/>
    <mergeCell ref="G371:I371"/>
    <mergeCell ref="J371:L371"/>
    <mergeCell ref="M371:N371"/>
    <mergeCell ref="G368:I368"/>
    <mergeCell ref="J368:L368"/>
    <mergeCell ref="M368:N368"/>
    <mergeCell ref="G369:I369"/>
    <mergeCell ref="J369:L369"/>
    <mergeCell ref="M369:N369"/>
    <mergeCell ref="G366:I366"/>
    <mergeCell ref="J366:L366"/>
    <mergeCell ref="M366:N366"/>
    <mergeCell ref="G367:I367"/>
    <mergeCell ref="J367:L367"/>
    <mergeCell ref="M367:N367"/>
    <mergeCell ref="G364:I364"/>
    <mergeCell ref="J364:L364"/>
    <mergeCell ref="M364:N364"/>
    <mergeCell ref="G365:I365"/>
    <mergeCell ref="J365:L365"/>
    <mergeCell ref="M365:N365"/>
    <mergeCell ref="G362:I362"/>
    <mergeCell ref="J362:L362"/>
    <mergeCell ref="M362:N362"/>
    <mergeCell ref="G363:I363"/>
    <mergeCell ref="J363:L363"/>
    <mergeCell ref="M363:N363"/>
    <mergeCell ref="G360:I360"/>
    <mergeCell ref="J360:L360"/>
    <mergeCell ref="M360:N360"/>
    <mergeCell ref="G361:I361"/>
    <mergeCell ref="J361:L361"/>
    <mergeCell ref="M361:N361"/>
    <mergeCell ref="AA332:AR333"/>
    <mergeCell ref="AS332:AT333"/>
    <mergeCell ref="G359:I359"/>
    <mergeCell ref="J359:L359"/>
    <mergeCell ref="M359:N359"/>
    <mergeCell ref="G316:I316"/>
    <mergeCell ref="J316:L316"/>
    <mergeCell ref="M316:N316"/>
    <mergeCell ref="Q332:Z333"/>
    <mergeCell ref="G314:I314"/>
    <mergeCell ref="J314:L314"/>
    <mergeCell ref="M314:N314"/>
    <mergeCell ref="G315:I315"/>
    <mergeCell ref="J315:L315"/>
    <mergeCell ref="M315:N315"/>
    <mergeCell ref="G312:I312"/>
    <mergeCell ref="J312:L312"/>
    <mergeCell ref="M312:N312"/>
    <mergeCell ref="G313:I313"/>
    <mergeCell ref="J313:L313"/>
    <mergeCell ref="M313:N313"/>
    <mergeCell ref="G310:I310"/>
    <mergeCell ref="J310:L310"/>
    <mergeCell ref="M310:N310"/>
    <mergeCell ref="G311:I311"/>
    <mergeCell ref="J311:L311"/>
    <mergeCell ref="M311:N311"/>
    <mergeCell ref="G308:I308"/>
    <mergeCell ref="J308:L308"/>
    <mergeCell ref="M308:N308"/>
    <mergeCell ref="G309:I309"/>
    <mergeCell ref="J309:L309"/>
    <mergeCell ref="M309:N309"/>
    <mergeCell ref="G306:I306"/>
    <mergeCell ref="J306:L306"/>
    <mergeCell ref="M306:N306"/>
    <mergeCell ref="G307:I307"/>
    <mergeCell ref="J307:L307"/>
    <mergeCell ref="M307:N307"/>
    <mergeCell ref="G304:I304"/>
    <mergeCell ref="J304:L304"/>
    <mergeCell ref="M304:N304"/>
    <mergeCell ref="G305:I305"/>
    <mergeCell ref="J305:L305"/>
    <mergeCell ref="M305:N305"/>
    <mergeCell ref="G302:I302"/>
    <mergeCell ref="J302:L302"/>
    <mergeCell ref="M302:N302"/>
    <mergeCell ref="G303:I303"/>
    <mergeCell ref="J303:L303"/>
    <mergeCell ref="M303:N303"/>
    <mergeCell ref="G300:I300"/>
    <mergeCell ref="J300:L300"/>
    <mergeCell ref="M300:N300"/>
    <mergeCell ref="G301:I301"/>
    <mergeCell ref="J301:L301"/>
    <mergeCell ref="M301:N301"/>
    <mergeCell ref="G298:I298"/>
    <mergeCell ref="J298:L298"/>
    <mergeCell ref="M298:N298"/>
    <mergeCell ref="G299:I299"/>
    <mergeCell ref="J299:L299"/>
    <mergeCell ref="M299:N299"/>
    <mergeCell ref="G296:I296"/>
    <mergeCell ref="J296:L296"/>
    <mergeCell ref="M296:N296"/>
    <mergeCell ref="G297:I297"/>
    <mergeCell ref="J297:L297"/>
    <mergeCell ref="M297:N297"/>
    <mergeCell ref="G294:I294"/>
    <mergeCell ref="J294:L294"/>
    <mergeCell ref="M294:N294"/>
    <mergeCell ref="G295:I295"/>
    <mergeCell ref="J295:L295"/>
    <mergeCell ref="M295:N295"/>
    <mergeCell ref="AA266:AR267"/>
    <mergeCell ref="AS266:AT267"/>
    <mergeCell ref="G293:I293"/>
    <mergeCell ref="J293:L293"/>
    <mergeCell ref="M293:N293"/>
    <mergeCell ref="G250:I250"/>
    <mergeCell ref="J250:L250"/>
    <mergeCell ref="M250:N250"/>
    <mergeCell ref="Q266:Z267"/>
    <mergeCell ref="G248:I248"/>
    <mergeCell ref="J248:L248"/>
    <mergeCell ref="M248:N248"/>
    <mergeCell ref="G249:I249"/>
    <mergeCell ref="J249:L249"/>
    <mergeCell ref="M249:N249"/>
    <mergeCell ref="G246:I246"/>
    <mergeCell ref="J246:L246"/>
    <mergeCell ref="M246:N246"/>
    <mergeCell ref="G247:I247"/>
    <mergeCell ref="J247:L247"/>
    <mergeCell ref="M247:N247"/>
    <mergeCell ref="G244:I244"/>
    <mergeCell ref="J244:L244"/>
    <mergeCell ref="M244:N244"/>
    <mergeCell ref="G245:I245"/>
    <mergeCell ref="J245:L245"/>
    <mergeCell ref="M245:N245"/>
    <mergeCell ref="G242:I242"/>
    <mergeCell ref="J242:L242"/>
    <mergeCell ref="M242:N242"/>
    <mergeCell ref="G243:I243"/>
    <mergeCell ref="J243:L243"/>
    <mergeCell ref="M243:N243"/>
    <mergeCell ref="G240:I240"/>
    <mergeCell ref="J240:L240"/>
    <mergeCell ref="M240:N240"/>
    <mergeCell ref="G241:I241"/>
    <mergeCell ref="J241:L241"/>
    <mergeCell ref="M241:N241"/>
    <mergeCell ref="G238:I238"/>
    <mergeCell ref="J238:L238"/>
    <mergeCell ref="M238:N238"/>
    <mergeCell ref="G239:I239"/>
    <mergeCell ref="J239:L239"/>
    <mergeCell ref="M239:N239"/>
    <mergeCell ref="G236:I236"/>
    <mergeCell ref="J236:L236"/>
    <mergeCell ref="M236:N236"/>
    <mergeCell ref="G237:I237"/>
    <mergeCell ref="J237:L237"/>
    <mergeCell ref="M237:N237"/>
    <mergeCell ref="G234:I234"/>
    <mergeCell ref="J234:L234"/>
    <mergeCell ref="M234:N234"/>
    <mergeCell ref="G235:I235"/>
    <mergeCell ref="J235:L235"/>
    <mergeCell ref="M235:N235"/>
    <mergeCell ref="G232:I232"/>
    <mergeCell ref="J232:L232"/>
    <mergeCell ref="M232:N232"/>
    <mergeCell ref="G233:I233"/>
    <mergeCell ref="J233:L233"/>
    <mergeCell ref="M233:N233"/>
    <mergeCell ref="G230:I230"/>
    <mergeCell ref="J230:L230"/>
    <mergeCell ref="M230:N230"/>
    <mergeCell ref="G231:I231"/>
    <mergeCell ref="J231:L231"/>
    <mergeCell ref="M231:N231"/>
    <mergeCell ref="G228:I228"/>
    <mergeCell ref="J228:L228"/>
    <mergeCell ref="M228:N228"/>
    <mergeCell ref="G229:I229"/>
    <mergeCell ref="J229:L229"/>
    <mergeCell ref="M229:N229"/>
    <mergeCell ref="AA200:AR201"/>
    <mergeCell ref="AS200:AT201"/>
    <mergeCell ref="G227:I227"/>
    <mergeCell ref="J227:L227"/>
    <mergeCell ref="M227:N227"/>
    <mergeCell ref="G184:I184"/>
    <mergeCell ref="J184:L184"/>
    <mergeCell ref="M184:N184"/>
    <mergeCell ref="Q200:Z201"/>
    <mergeCell ref="G182:I182"/>
    <mergeCell ref="J182:L182"/>
    <mergeCell ref="M182:N182"/>
    <mergeCell ref="G183:I183"/>
    <mergeCell ref="J183:L183"/>
    <mergeCell ref="M183:N183"/>
    <mergeCell ref="G180:I180"/>
    <mergeCell ref="J180:L180"/>
    <mergeCell ref="M180:N180"/>
    <mergeCell ref="G181:I181"/>
    <mergeCell ref="J181:L181"/>
    <mergeCell ref="M181:N181"/>
    <mergeCell ref="G178:I178"/>
    <mergeCell ref="J178:L178"/>
    <mergeCell ref="M178:N178"/>
    <mergeCell ref="G179:I179"/>
    <mergeCell ref="J179:L179"/>
    <mergeCell ref="M179:N179"/>
    <mergeCell ref="G176:I176"/>
    <mergeCell ref="J176:L176"/>
    <mergeCell ref="M176:N176"/>
    <mergeCell ref="G177:I177"/>
    <mergeCell ref="J177:L177"/>
    <mergeCell ref="M177:N177"/>
    <mergeCell ref="G174:I174"/>
    <mergeCell ref="J174:L174"/>
    <mergeCell ref="M174:N174"/>
    <mergeCell ref="G175:I175"/>
    <mergeCell ref="J175:L175"/>
    <mergeCell ref="M175:N175"/>
    <mergeCell ref="G172:I172"/>
    <mergeCell ref="J172:L172"/>
    <mergeCell ref="M172:N172"/>
    <mergeCell ref="G173:I173"/>
    <mergeCell ref="J173:L173"/>
    <mergeCell ref="M173:N173"/>
    <mergeCell ref="G170:I170"/>
    <mergeCell ref="J170:L170"/>
    <mergeCell ref="M170:N170"/>
    <mergeCell ref="G171:I171"/>
    <mergeCell ref="J171:L171"/>
    <mergeCell ref="M171:N171"/>
    <mergeCell ref="G168:I168"/>
    <mergeCell ref="J168:L168"/>
    <mergeCell ref="M168:N168"/>
    <mergeCell ref="G169:I169"/>
    <mergeCell ref="J169:L169"/>
    <mergeCell ref="M169:N169"/>
    <mergeCell ref="G166:I166"/>
    <mergeCell ref="J166:L166"/>
    <mergeCell ref="M166:N166"/>
    <mergeCell ref="G167:I167"/>
    <mergeCell ref="J167:L167"/>
    <mergeCell ref="M167:N167"/>
    <mergeCell ref="G164:I164"/>
    <mergeCell ref="J164:L164"/>
    <mergeCell ref="M164:N164"/>
    <mergeCell ref="G165:I165"/>
    <mergeCell ref="J165:L165"/>
    <mergeCell ref="M165:N165"/>
    <mergeCell ref="G162:I162"/>
    <mergeCell ref="J162:L162"/>
    <mergeCell ref="M162:N162"/>
    <mergeCell ref="G163:I163"/>
    <mergeCell ref="J163:L163"/>
    <mergeCell ref="M163:N163"/>
    <mergeCell ref="AA134:AR135"/>
    <mergeCell ref="AS134:AT135"/>
    <mergeCell ref="G161:I161"/>
    <mergeCell ref="J161:L161"/>
    <mergeCell ref="M161:N161"/>
    <mergeCell ref="G118:I118"/>
    <mergeCell ref="J118:L118"/>
    <mergeCell ref="M118:N118"/>
    <mergeCell ref="Q134:Z135"/>
    <mergeCell ref="G116:I116"/>
    <mergeCell ref="J116:L116"/>
    <mergeCell ref="M116:N116"/>
    <mergeCell ref="G117:I117"/>
    <mergeCell ref="J117:L117"/>
    <mergeCell ref="M117:N117"/>
    <mergeCell ref="G114:I114"/>
    <mergeCell ref="J114:L114"/>
    <mergeCell ref="M114:N114"/>
    <mergeCell ref="G115:I115"/>
    <mergeCell ref="J115:L115"/>
    <mergeCell ref="M115:N115"/>
    <mergeCell ref="G112:I112"/>
    <mergeCell ref="J112:L112"/>
    <mergeCell ref="M112:N112"/>
    <mergeCell ref="G113:I113"/>
    <mergeCell ref="J113:L113"/>
    <mergeCell ref="M113:N113"/>
    <mergeCell ref="G110:I110"/>
    <mergeCell ref="J110:L110"/>
    <mergeCell ref="M110:N110"/>
    <mergeCell ref="G111:I111"/>
    <mergeCell ref="J111:L111"/>
    <mergeCell ref="M111:N111"/>
    <mergeCell ref="G108:I108"/>
    <mergeCell ref="J108:L108"/>
    <mergeCell ref="M108:N108"/>
    <mergeCell ref="G109:I109"/>
    <mergeCell ref="J109:L109"/>
    <mergeCell ref="M109:N109"/>
    <mergeCell ref="G106:I106"/>
    <mergeCell ref="J106:L106"/>
    <mergeCell ref="M106:N106"/>
    <mergeCell ref="G107:I107"/>
    <mergeCell ref="J107:L107"/>
    <mergeCell ref="M107:N107"/>
    <mergeCell ref="G104:I104"/>
    <mergeCell ref="J104:L104"/>
    <mergeCell ref="M104:N104"/>
    <mergeCell ref="G105:I105"/>
    <mergeCell ref="J105:L105"/>
    <mergeCell ref="M105:N105"/>
    <mergeCell ref="G102:I102"/>
    <mergeCell ref="J102:L102"/>
    <mergeCell ref="M102:N102"/>
    <mergeCell ref="G103:I103"/>
    <mergeCell ref="J103:L103"/>
    <mergeCell ref="M103:N103"/>
    <mergeCell ref="G100:I100"/>
    <mergeCell ref="J100:L100"/>
    <mergeCell ref="M100:N100"/>
    <mergeCell ref="G101:I101"/>
    <mergeCell ref="J101:L101"/>
    <mergeCell ref="M101:N101"/>
    <mergeCell ref="G98:I98"/>
    <mergeCell ref="J98:L98"/>
    <mergeCell ref="M98:N98"/>
    <mergeCell ref="G99:I99"/>
    <mergeCell ref="J99:L99"/>
    <mergeCell ref="M99:N99"/>
    <mergeCell ref="G96:I96"/>
    <mergeCell ref="J96:L96"/>
    <mergeCell ref="M96:N96"/>
    <mergeCell ref="G97:I97"/>
    <mergeCell ref="J97:L97"/>
    <mergeCell ref="M97:N97"/>
    <mergeCell ref="AA68:AR69"/>
    <mergeCell ref="AS68:AT69"/>
    <mergeCell ref="G95:I95"/>
    <mergeCell ref="J95:L95"/>
    <mergeCell ref="M95:N95"/>
    <mergeCell ref="G52:I52"/>
    <mergeCell ref="J52:L52"/>
    <mergeCell ref="M52:N52"/>
    <mergeCell ref="Q68:Z69"/>
    <mergeCell ref="G50:I50"/>
    <mergeCell ref="J50:L50"/>
    <mergeCell ref="M50:N50"/>
    <mergeCell ref="G51:I51"/>
    <mergeCell ref="J51:L51"/>
    <mergeCell ref="M51:N51"/>
    <mergeCell ref="G48:I48"/>
    <mergeCell ref="J48:L48"/>
    <mergeCell ref="M48:N48"/>
    <mergeCell ref="G49:I49"/>
    <mergeCell ref="J49:L49"/>
    <mergeCell ref="M49:N49"/>
    <mergeCell ref="G46:I46"/>
    <mergeCell ref="J46:L46"/>
    <mergeCell ref="M46:N46"/>
    <mergeCell ref="G47:I47"/>
    <mergeCell ref="J47:L47"/>
    <mergeCell ref="M47:N47"/>
    <mergeCell ref="G44:I44"/>
    <mergeCell ref="J44:L44"/>
    <mergeCell ref="M44:N44"/>
    <mergeCell ref="G45:I45"/>
    <mergeCell ref="J45:L45"/>
    <mergeCell ref="M45:N45"/>
    <mergeCell ref="G42:I42"/>
    <mergeCell ref="J42:L42"/>
    <mergeCell ref="M42:N42"/>
    <mergeCell ref="G43:I43"/>
    <mergeCell ref="J43:L43"/>
    <mergeCell ref="M43:N43"/>
    <mergeCell ref="G40:I40"/>
    <mergeCell ref="J40:L40"/>
    <mergeCell ref="M40:N40"/>
    <mergeCell ref="G41:I41"/>
    <mergeCell ref="J41:L41"/>
    <mergeCell ref="M41:N41"/>
    <mergeCell ref="G38:I38"/>
    <mergeCell ref="J38:L38"/>
    <mergeCell ref="M38:N38"/>
    <mergeCell ref="G39:I39"/>
    <mergeCell ref="J39:L39"/>
    <mergeCell ref="M39:N39"/>
    <mergeCell ref="G36:I36"/>
    <mergeCell ref="J36:L36"/>
    <mergeCell ref="M36:N36"/>
    <mergeCell ref="G37:I37"/>
    <mergeCell ref="J37:L37"/>
    <mergeCell ref="M37:N37"/>
    <mergeCell ref="G34:I34"/>
    <mergeCell ref="J34:L34"/>
    <mergeCell ref="M34:N34"/>
    <mergeCell ref="G35:I35"/>
    <mergeCell ref="J35:L35"/>
    <mergeCell ref="M35:N35"/>
    <mergeCell ref="G32:I32"/>
    <mergeCell ref="J32:L32"/>
    <mergeCell ref="M32:N32"/>
    <mergeCell ref="G33:I33"/>
    <mergeCell ref="J33:L33"/>
    <mergeCell ref="M33:N33"/>
    <mergeCell ref="G30:I30"/>
    <mergeCell ref="J30:L30"/>
    <mergeCell ref="M30:N30"/>
    <mergeCell ref="G31:I31"/>
    <mergeCell ref="J31:L31"/>
    <mergeCell ref="M31:N31"/>
    <mergeCell ref="Q2:Z3"/>
    <mergeCell ref="AA2:AR3"/>
    <mergeCell ref="AS2:AT3"/>
    <mergeCell ref="G29:I29"/>
    <mergeCell ref="J29:L29"/>
    <mergeCell ref="M29:N29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2"/>
  <sheetViews>
    <sheetView workbookViewId="0" topLeftCell="A1">
      <selection activeCell="A1" sqref="A1"/>
    </sheetView>
  </sheetViews>
  <sheetFormatPr defaultColWidth="9.00390625" defaultRowHeight="13.5"/>
  <cols>
    <col min="1" max="1" width="18.625" style="0" customWidth="1"/>
    <col min="2" max="2" width="27.625" style="0" customWidth="1"/>
    <col min="3" max="6" width="8.75390625" style="0" customWidth="1"/>
    <col min="7" max="8" width="11.75390625" style="0" customWidth="1"/>
    <col min="9" max="18" width="8.75390625" style="0" customWidth="1"/>
    <col min="19" max="19" width="11.50390625" style="0" customWidth="1"/>
    <col min="20" max="20" width="8.75390625" style="0" customWidth="1"/>
    <col min="21" max="21" width="9.75390625" style="0" customWidth="1"/>
  </cols>
  <sheetData>
    <row r="1" spans="1:24" ht="13.5">
      <c r="A1" s="50" t="s">
        <v>77</v>
      </c>
      <c r="B1" s="51" t="s">
        <v>78</v>
      </c>
      <c r="C1" s="51" t="s">
        <v>79</v>
      </c>
      <c r="D1" s="51" t="s">
        <v>80</v>
      </c>
      <c r="E1" s="51" t="s">
        <v>81</v>
      </c>
      <c r="F1" s="51"/>
      <c r="G1" s="51" t="s">
        <v>82</v>
      </c>
      <c r="H1" s="51"/>
      <c r="I1" s="51" t="s">
        <v>83</v>
      </c>
      <c r="J1" s="51"/>
      <c r="K1" s="51"/>
      <c r="L1" s="51" t="s">
        <v>84</v>
      </c>
      <c r="M1" s="51"/>
      <c r="N1" s="51"/>
      <c r="O1" s="51"/>
      <c r="P1" s="51"/>
      <c r="Q1" s="51" t="s">
        <v>85</v>
      </c>
      <c r="R1" s="51"/>
      <c r="S1" s="51"/>
      <c r="T1" s="51"/>
      <c r="U1" s="51" t="s">
        <v>86</v>
      </c>
      <c r="V1" s="52"/>
      <c r="W1" s="52"/>
      <c r="X1" s="53" t="s">
        <v>87</v>
      </c>
    </row>
    <row r="2" spans="1:24" ht="13.5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 t="s">
        <v>90</v>
      </c>
      <c r="M2" s="55"/>
      <c r="N2" s="55" t="s">
        <v>91</v>
      </c>
      <c r="O2" s="55" t="s">
        <v>92</v>
      </c>
      <c r="P2" s="55" t="s">
        <v>93</v>
      </c>
      <c r="Q2" s="55"/>
      <c r="R2" s="55"/>
      <c r="S2" s="55"/>
      <c r="T2" s="55"/>
      <c r="U2" s="56"/>
      <c r="V2" s="56"/>
      <c r="W2" s="56"/>
      <c r="X2" s="57"/>
    </row>
    <row r="3" spans="1:24" ht="13.5">
      <c r="A3" s="58"/>
      <c r="B3" s="59"/>
      <c r="C3" s="59"/>
      <c r="D3" s="59"/>
      <c r="E3" s="60" t="s">
        <v>39</v>
      </c>
      <c r="F3" s="60" t="s">
        <v>40</v>
      </c>
      <c r="G3" s="60" t="s">
        <v>88</v>
      </c>
      <c r="H3" s="60" t="s">
        <v>89</v>
      </c>
      <c r="I3" s="60" t="s">
        <v>90</v>
      </c>
      <c r="J3" s="60" t="s">
        <v>91</v>
      </c>
      <c r="K3" s="60" t="s">
        <v>92</v>
      </c>
      <c r="L3" s="60" t="s">
        <v>16</v>
      </c>
      <c r="M3" s="60" t="s">
        <v>17</v>
      </c>
      <c r="N3" s="61"/>
      <c r="O3" s="61"/>
      <c r="P3" s="61"/>
      <c r="Q3" s="60" t="s">
        <v>90</v>
      </c>
      <c r="R3" s="60" t="s">
        <v>91</v>
      </c>
      <c r="S3" s="60" t="s">
        <v>92</v>
      </c>
      <c r="T3" s="60" t="s">
        <v>93</v>
      </c>
      <c r="U3" s="60" t="s">
        <v>45</v>
      </c>
      <c r="V3" s="62" t="s">
        <v>94</v>
      </c>
      <c r="W3" s="62" t="s">
        <v>95</v>
      </c>
      <c r="X3" s="63"/>
    </row>
    <row r="4" spans="1:24" ht="13.5">
      <c r="A4" s="64" t="s">
        <v>76</v>
      </c>
      <c r="B4" s="65" t="s">
        <v>96</v>
      </c>
      <c r="C4" s="65">
        <v>52.79</v>
      </c>
      <c r="D4" s="65">
        <v>0</v>
      </c>
      <c r="E4" s="65">
        <v>-26.4</v>
      </c>
      <c r="F4" s="65">
        <v>12.44</v>
      </c>
      <c r="G4" s="65">
        <f>D4</f>
        <v>0</v>
      </c>
      <c r="H4" s="65">
        <f>E4+F4</f>
        <v>-13.959999999999999</v>
      </c>
      <c r="I4" s="65">
        <v>0</v>
      </c>
      <c r="J4" s="65">
        <v>0</v>
      </c>
      <c r="K4" s="65">
        <v>0</v>
      </c>
      <c r="L4" s="65">
        <v>0</v>
      </c>
      <c r="M4" s="65">
        <v>0</v>
      </c>
      <c r="N4" s="65">
        <v>0</v>
      </c>
      <c r="O4" s="65">
        <v>0</v>
      </c>
      <c r="P4" s="65">
        <v>0</v>
      </c>
      <c r="Q4" s="65">
        <f>L4+M4</f>
        <v>0</v>
      </c>
      <c r="R4" s="65">
        <f>N4</f>
        <v>0</v>
      </c>
      <c r="S4" s="65">
        <f>O4</f>
        <v>0</v>
      </c>
      <c r="T4" s="65">
        <f>ROUND(P4*0.5,2)</f>
        <v>0</v>
      </c>
      <c r="U4" s="65">
        <v>10.46</v>
      </c>
      <c r="V4" s="65">
        <v>0</v>
      </c>
      <c r="W4" s="65">
        <v>0</v>
      </c>
      <c r="X4" s="66" t="s">
        <v>97</v>
      </c>
    </row>
    <row r="5" spans="1:24" ht="13.5">
      <c r="A5" s="67" t="s">
        <v>73</v>
      </c>
      <c r="B5" s="68" t="s">
        <v>98</v>
      </c>
      <c r="C5" s="68">
        <v>53.47</v>
      </c>
      <c r="D5" s="68">
        <v>119.3</v>
      </c>
      <c r="E5" s="68">
        <v>100.7</v>
      </c>
      <c r="F5" s="68">
        <v>9.19</v>
      </c>
      <c r="G5" s="68">
        <f>D5</f>
        <v>119.3</v>
      </c>
      <c r="H5" s="68">
        <f>E5+F5</f>
        <v>109.89</v>
      </c>
      <c r="I5" s="68">
        <v>0</v>
      </c>
      <c r="J5" s="68">
        <v>0</v>
      </c>
      <c r="K5" s="68">
        <v>0</v>
      </c>
      <c r="L5" s="68">
        <v>0</v>
      </c>
      <c r="M5" s="68">
        <v>0</v>
      </c>
      <c r="N5" s="68">
        <v>0</v>
      </c>
      <c r="O5" s="68">
        <v>0</v>
      </c>
      <c r="P5" s="68">
        <v>0</v>
      </c>
      <c r="Q5" s="68">
        <f>L5+M5</f>
        <v>0</v>
      </c>
      <c r="R5" s="68">
        <f>N5</f>
        <v>0</v>
      </c>
      <c r="S5" s="68">
        <f>O5</f>
        <v>0</v>
      </c>
      <c r="T5" s="68">
        <f>ROUND(P5*0.5,2)</f>
        <v>0</v>
      </c>
      <c r="U5" s="68">
        <v>7.9</v>
      </c>
      <c r="V5" s="68">
        <v>0</v>
      </c>
      <c r="W5" s="68">
        <v>0</v>
      </c>
      <c r="X5" s="69" t="s">
        <v>97</v>
      </c>
    </row>
    <row r="6" spans="1:24" ht="13.5">
      <c r="A6" s="67" t="s">
        <v>68</v>
      </c>
      <c r="B6" s="68" t="s">
        <v>99</v>
      </c>
      <c r="C6" s="68">
        <v>78.72</v>
      </c>
      <c r="D6" s="68">
        <v>3030.72</v>
      </c>
      <c r="E6" s="68">
        <v>2991.36</v>
      </c>
      <c r="F6" s="68">
        <v>18.56</v>
      </c>
      <c r="G6" s="68">
        <f>D6</f>
        <v>3030.72</v>
      </c>
      <c r="H6" s="68">
        <f>E6+F6</f>
        <v>3009.92</v>
      </c>
      <c r="I6" s="68">
        <v>0</v>
      </c>
      <c r="J6" s="68">
        <v>0</v>
      </c>
      <c r="K6" s="68">
        <v>0</v>
      </c>
      <c r="L6" s="68">
        <v>0</v>
      </c>
      <c r="M6" s="68">
        <v>0</v>
      </c>
      <c r="N6" s="68">
        <v>0</v>
      </c>
      <c r="O6" s="68">
        <v>0</v>
      </c>
      <c r="P6" s="68">
        <v>0</v>
      </c>
      <c r="Q6" s="68">
        <f>L6+M6</f>
        <v>0</v>
      </c>
      <c r="R6" s="68">
        <f>N6</f>
        <v>0</v>
      </c>
      <c r="S6" s="68">
        <f>O6</f>
        <v>0</v>
      </c>
      <c r="T6" s="68">
        <f>ROUND(P6*0.5,2)</f>
        <v>0</v>
      </c>
      <c r="U6" s="68">
        <v>15.61</v>
      </c>
      <c r="V6" s="68">
        <v>0</v>
      </c>
      <c r="W6" s="68">
        <v>0</v>
      </c>
      <c r="X6" s="69" t="s">
        <v>97</v>
      </c>
    </row>
    <row r="7" spans="1:24" ht="13.5">
      <c r="A7" s="67" t="s">
        <v>32</v>
      </c>
      <c r="B7" s="68" t="s">
        <v>100</v>
      </c>
      <c r="C7" s="68">
        <v>114.61</v>
      </c>
      <c r="D7" s="68">
        <v>429.79</v>
      </c>
      <c r="E7" s="68">
        <v>389.91</v>
      </c>
      <c r="F7" s="68">
        <v>19.69</v>
      </c>
      <c r="G7" s="68">
        <f>D7</f>
        <v>429.79</v>
      </c>
      <c r="H7" s="68">
        <f>E7+F7</f>
        <v>409.6</v>
      </c>
      <c r="I7" s="68">
        <v>0</v>
      </c>
      <c r="J7" s="68">
        <v>0</v>
      </c>
      <c r="K7" s="68">
        <v>0</v>
      </c>
      <c r="L7" s="68">
        <v>0</v>
      </c>
      <c r="M7" s="68">
        <v>0</v>
      </c>
      <c r="N7" s="68">
        <v>0</v>
      </c>
      <c r="O7" s="68">
        <v>0</v>
      </c>
      <c r="P7" s="68">
        <v>0</v>
      </c>
      <c r="Q7" s="68">
        <f>L7+M7</f>
        <v>0</v>
      </c>
      <c r="R7" s="68">
        <f>N7</f>
        <v>0</v>
      </c>
      <c r="S7" s="68">
        <f>O7</f>
        <v>0</v>
      </c>
      <c r="T7" s="68">
        <f>ROUND(P7*0.5,2)</f>
        <v>0</v>
      </c>
      <c r="U7" s="68">
        <v>16.94</v>
      </c>
      <c r="V7" s="68">
        <v>0</v>
      </c>
      <c r="W7" s="68">
        <v>0</v>
      </c>
      <c r="X7" s="69" t="s">
        <v>97</v>
      </c>
    </row>
    <row r="8" spans="1:24" ht="13.5">
      <c r="A8" s="67" t="s">
        <v>71</v>
      </c>
      <c r="B8" s="68" t="s">
        <v>101</v>
      </c>
      <c r="C8" s="68">
        <v>59.98</v>
      </c>
      <c r="D8" s="68">
        <v>377.87</v>
      </c>
      <c r="E8" s="68">
        <v>357</v>
      </c>
      <c r="F8" s="68">
        <v>10.31</v>
      </c>
      <c r="G8" s="68">
        <f>D8</f>
        <v>377.87</v>
      </c>
      <c r="H8" s="68">
        <f>E8+F8</f>
        <v>367.31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f>L8+M8</f>
        <v>0</v>
      </c>
      <c r="R8" s="68">
        <f>N8</f>
        <v>0</v>
      </c>
      <c r="S8" s="68">
        <f>O8</f>
        <v>0</v>
      </c>
      <c r="T8" s="68">
        <f>ROUND(P8*0.5,2)</f>
        <v>0</v>
      </c>
      <c r="U8" s="68">
        <v>8.87</v>
      </c>
      <c r="V8" s="68">
        <v>0</v>
      </c>
      <c r="W8" s="68">
        <v>0</v>
      </c>
      <c r="X8" s="69" t="s">
        <v>97</v>
      </c>
    </row>
    <row r="9" spans="1:24" ht="13.5">
      <c r="A9" s="67" t="s">
        <v>63</v>
      </c>
      <c r="B9" s="68" t="s">
        <v>102</v>
      </c>
      <c r="C9" s="68">
        <v>49.37</v>
      </c>
      <c r="D9" s="68">
        <v>385.09</v>
      </c>
      <c r="E9" s="68">
        <v>367.91</v>
      </c>
      <c r="F9" s="68">
        <v>8.48</v>
      </c>
      <c r="G9" s="68">
        <f>D9</f>
        <v>385.09</v>
      </c>
      <c r="H9" s="68">
        <f>E9+F9</f>
        <v>376.39000000000004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f>L9+M9</f>
        <v>0</v>
      </c>
      <c r="R9" s="68">
        <f>N9</f>
        <v>0</v>
      </c>
      <c r="S9" s="68">
        <f>O9</f>
        <v>0</v>
      </c>
      <c r="T9" s="68">
        <f>ROUND(P9*0.5,2)</f>
        <v>0</v>
      </c>
      <c r="U9" s="68">
        <v>7.3</v>
      </c>
      <c r="V9" s="68">
        <v>0</v>
      </c>
      <c r="W9" s="68">
        <v>0</v>
      </c>
      <c r="X9" s="69" t="s">
        <v>97</v>
      </c>
    </row>
    <row r="10" spans="1:24" ht="13.5">
      <c r="A10" s="67" t="s">
        <v>60</v>
      </c>
      <c r="B10" s="68" t="s">
        <v>103</v>
      </c>
      <c r="C10" s="68">
        <v>79.95</v>
      </c>
      <c r="D10" s="68">
        <v>1403.12</v>
      </c>
      <c r="E10" s="68">
        <v>1375.3</v>
      </c>
      <c r="F10" s="68">
        <v>13.74</v>
      </c>
      <c r="G10" s="68">
        <f>D10</f>
        <v>1403.12</v>
      </c>
      <c r="H10" s="68">
        <f>E10+F10</f>
        <v>1389.04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f>L10+M10</f>
        <v>0</v>
      </c>
      <c r="R10" s="68">
        <f>N10</f>
        <v>0</v>
      </c>
      <c r="S10" s="68">
        <f>O10</f>
        <v>0</v>
      </c>
      <c r="T10" s="68">
        <f>ROUND(P10*0.5,2)</f>
        <v>0</v>
      </c>
      <c r="U10" s="68">
        <v>11.82</v>
      </c>
      <c r="V10" s="68">
        <v>0</v>
      </c>
      <c r="W10" s="68">
        <v>0</v>
      </c>
      <c r="X10" s="69" t="s">
        <v>97</v>
      </c>
    </row>
    <row r="11" spans="1:24" ht="13.5">
      <c r="A11" s="67" t="s">
        <v>65</v>
      </c>
      <c r="B11" s="68" t="s">
        <v>104</v>
      </c>
      <c r="C11" s="68">
        <v>68.27</v>
      </c>
      <c r="D11" s="68">
        <v>2181.23</v>
      </c>
      <c r="E11" s="68">
        <v>2147.09</v>
      </c>
      <c r="F11" s="68">
        <v>16.09</v>
      </c>
      <c r="G11" s="68">
        <f>D11</f>
        <v>2181.23</v>
      </c>
      <c r="H11" s="68">
        <f>E11+F11</f>
        <v>2163.1800000000003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f>L11+M11</f>
        <v>0</v>
      </c>
      <c r="R11" s="68">
        <f>N11</f>
        <v>0</v>
      </c>
      <c r="S11" s="68">
        <f>O11</f>
        <v>0</v>
      </c>
      <c r="T11" s="68">
        <f>ROUND(P11*0.5,2)</f>
        <v>0</v>
      </c>
      <c r="U11" s="68">
        <v>13.53</v>
      </c>
      <c r="V11" s="68">
        <v>0</v>
      </c>
      <c r="W11" s="68">
        <v>0</v>
      </c>
      <c r="X11" s="69" t="s">
        <v>97</v>
      </c>
    </row>
    <row r="12" spans="1:24" ht="13.5">
      <c r="A12" s="73" t="s">
        <v>105</v>
      </c>
      <c r="B12" s="74"/>
      <c r="C12" s="71">
        <f>SUM(C4:C11)</f>
        <v>557.16</v>
      </c>
      <c r="D12" s="71">
        <f>SUM(D4:D11)</f>
        <v>7927.119999999999</v>
      </c>
      <c r="E12" s="71">
        <f>SUM(E4:E11)</f>
        <v>7702.870000000001</v>
      </c>
      <c r="F12" s="71">
        <f>SUM(F4:F11)</f>
        <v>108.5</v>
      </c>
      <c r="G12" s="71">
        <f>SUM(G4:G11)</f>
        <v>7927.119999999999</v>
      </c>
      <c r="H12" s="71">
        <f>SUM(H4:H11)</f>
        <v>7811.37</v>
      </c>
      <c r="I12" s="71">
        <f>SUM(I4:I11)</f>
        <v>0</v>
      </c>
      <c r="J12" s="71">
        <f>SUM(J4:J11)</f>
        <v>0</v>
      </c>
      <c r="K12" s="71">
        <f>SUM(K4:K11)</f>
        <v>0</v>
      </c>
      <c r="L12" s="71">
        <f>SUM(L4:L11)</f>
        <v>0</v>
      </c>
      <c r="M12" s="71">
        <f>SUM(M4:M11)</f>
        <v>0</v>
      </c>
      <c r="N12" s="71">
        <f>SUM(N4:N11)</f>
        <v>0</v>
      </c>
      <c r="O12" s="71">
        <f>SUM(O4:O11)</f>
        <v>0</v>
      </c>
      <c r="P12" s="71">
        <f>SUM(P4:P11)</f>
        <v>0</v>
      </c>
      <c r="Q12" s="71">
        <f>SUM(Q4:Q11)</f>
        <v>0</v>
      </c>
      <c r="R12" s="71">
        <f>SUM(R4:R11)</f>
        <v>0</v>
      </c>
      <c r="S12" s="71">
        <f>SUM(S4:S11)</f>
        <v>0</v>
      </c>
      <c r="T12" s="71">
        <f>SUM(T4:T11)</f>
        <v>0</v>
      </c>
      <c r="U12" s="71">
        <f>SUM(U4:U11)</f>
        <v>92.43</v>
      </c>
      <c r="V12" s="71">
        <f>SUM(V4:V11)</f>
        <v>0</v>
      </c>
      <c r="W12" s="71">
        <f>SUM(W4:W11)</f>
        <v>0</v>
      </c>
      <c r="X12" s="72"/>
    </row>
  </sheetData>
  <mergeCells count="16">
    <mergeCell ref="U1:W2"/>
    <mergeCell ref="A12:B12"/>
    <mergeCell ref="X1:X3"/>
    <mergeCell ref="E1:F2"/>
    <mergeCell ref="G1:H2"/>
    <mergeCell ref="I1:K2"/>
    <mergeCell ref="L1:P1"/>
    <mergeCell ref="L2:M2"/>
    <mergeCell ref="N2:N3"/>
    <mergeCell ref="O2:O3"/>
    <mergeCell ref="P2:P3"/>
    <mergeCell ref="Q1:T2"/>
    <mergeCell ref="A1:A3"/>
    <mergeCell ref="B1:B3"/>
    <mergeCell ref="C1:C3"/>
    <mergeCell ref="D1:D3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6"/>
  <sheetViews>
    <sheetView workbookViewId="0" topLeftCell="A1">
      <selection activeCell="A1" sqref="A1:A3"/>
    </sheetView>
  </sheetViews>
  <sheetFormatPr defaultColWidth="9.00390625" defaultRowHeight="13.5"/>
  <cols>
    <col min="1" max="1" width="14.625" style="0" customWidth="1"/>
    <col min="2" max="2" width="10.625" style="0" customWidth="1"/>
    <col min="3" max="6" width="8.75390625" style="0" customWidth="1"/>
    <col min="7" max="8" width="11.75390625" style="0" customWidth="1"/>
    <col min="9" max="18" width="8.75390625" style="0" customWidth="1"/>
    <col min="19" max="19" width="11.50390625" style="0" customWidth="1"/>
    <col min="20" max="20" width="8.75390625" style="0" customWidth="1"/>
    <col min="21" max="21" width="9.75390625" style="0" customWidth="1"/>
  </cols>
  <sheetData>
    <row r="1" spans="1:24" ht="13.5">
      <c r="A1" s="50" t="s">
        <v>0</v>
      </c>
      <c r="B1" s="51" t="s">
        <v>78</v>
      </c>
      <c r="C1" s="51" t="s">
        <v>79</v>
      </c>
      <c r="D1" s="51" t="s">
        <v>80</v>
      </c>
      <c r="E1" s="51" t="s">
        <v>81</v>
      </c>
      <c r="F1" s="51"/>
      <c r="G1" s="51" t="s">
        <v>82</v>
      </c>
      <c r="H1" s="51"/>
      <c r="I1" s="51" t="s">
        <v>83</v>
      </c>
      <c r="J1" s="51"/>
      <c r="K1" s="51"/>
      <c r="L1" s="51" t="s">
        <v>84</v>
      </c>
      <c r="M1" s="51"/>
      <c r="N1" s="51"/>
      <c r="O1" s="51"/>
      <c r="P1" s="51"/>
      <c r="Q1" s="51" t="s">
        <v>85</v>
      </c>
      <c r="R1" s="51"/>
      <c r="S1" s="51"/>
      <c r="T1" s="51"/>
      <c r="U1" s="51" t="s">
        <v>86</v>
      </c>
      <c r="V1" s="51"/>
      <c r="W1" s="51"/>
      <c r="X1" s="75" t="s">
        <v>87</v>
      </c>
    </row>
    <row r="2" spans="1:24" ht="13.5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 t="s">
        <v>90</v>
      </c>
      <c r="M2" s="55"/>
      <c r="N2" s="55" t="s">
        <v>91</v>
      </c>
      <c r="O2" s="55" t="s">
        <v>92</v>
      </c>
      <c r="P2" s="55" t="s">
        <v>93</v>
      </c>
      <c r="Q2" s="55"/>
      <c r="R2" s="55"/>
      <c r="S2" s="55"/>
      <c r="T2" s="55"/>
      <c r="U2" s="55"/>
      <c r="V2" s="55"/>
      <c r="W2" s="55"/>
      <c r="X2" s="76"/>
    </row>
    <row r="3" spans="1:24" ht="13.5">
      <c r="A3" s="58"/>
      <c r="B3" s="59"/>
      <c r="C3" s="59"/>
      <c r="D3" s="59"/>
      <c r="E3" s="60" t="s">
        <v>39</v>
      </c>
      <c r="F3" s="60" t="s">
        <v>40</v>
      </c>
      <c r="G3" s="60" t="s">
        <v>88</v>
      </c>
      <c r="H3" s="60" t="s">
        <v>89</v>
      </c>
      <c r="I3" s="60" t="s">
        <v>90</v>
      </c>
      <c r="J3" s="60" t="s">
        <v>91</v>
      </c>
      <c r="K3" s="60" t="s">
        <v>92</v>
      </c>
      <c r="L3" s="60" t="s">
        <v>16</v>
      </c>
      <c r="M3" s="60" t="s">
        <v>17</v>
      </c>
      <c r="N3" s="61"/>
      <c r="O3" s="61"/>
      <c r="P3" s="61"/>
      <c r="Q3" s="60" t="s">
        <v>90</v>
      </c>
      <c r="R3" s="60" t="s">
        <v>91</v>
      </c>
      <c r="S3" s="60" t="s">
        <v>92</v>
      </c>
      <c r="T3" s="60" t="s">
        <v>93</v>
      </c>
      <c r="U3" s="60" t="s">
        <v>45</v>
      </c>
      <c r="V3" s="60" t="s">
        <v>94</v>
      </c>
      <c r="W3" s="60" t="s">
        <v>95</v>
      </c>
      <c r="X3" s="77"/>
    </row>
    <row r="4" spans="1:24" ht="13.5">
      <c r="A4" s="64" t="s">
        <v>1</v>
      </c>
      <c r="B4" s="65" t="s">
        <v>106</v>
      </c>
      <c r="C4" s="65">
        <v>34</v>
      </c>
      <c r="D4" s="65">
        <v>127.5</v>
      </c>
      <c r="E4" s="65">
        <v>115.67</v>
      </c>
      <c r="F4" s="65">
        <v>5.84</v>
      </c>
      <c r="G4" s="65">
        <f>D4</f>
        <v>127.5</v>
      </c>
      <c r="H4" s="65">
        <f>E4+F4</f>
        <v>121.51</v>
      </c>
      <c r="I4" s="65">
        <v>0</v>
      </c>
      <c r="J4" s="65">
        <v>0</v>
      </c>
      <c r="K4" s="65">
        <v>0</v>
      </c>
      <c r="L4" s="65">
        <v>0</v>
      </c>
      <c r="M4" s="65">
        <v>0</v>
      </c>
      <c r="N4" s="65">
        <v>0</v>
      </c>
      <c r="O4" s="65">
        <v>0</v>
      </c>
      <c r="P4" s="65">
        <v>0</v>
      </c>
      <c r="Q4" s="65">
        <f>L4+M4</f>
        <v>0</v>
      </c>
      <c r="R4" s="65">
        <f>N4</f>
        <v>0</v>
      </c>
      <c r="S4" s="65">
        <f>O4</f>
        <v>0</v>
      </c>
      <c r="T4" s="65">
        <f>ROUND(P4*0.5,2)</f>
        <v>0</v>
      </c>
      <c r="U4" s="65">
        <v>5.03</v>
      </c>
      <c r="V4" s="65">
        <v>0</v>
      </c>
      <c r="W4" s="65">
        <v>0</v>
      </c>
      <c r="X4" s="66" t="s">
        <v>97</v>
      </c>
    </row>
    <row r="5" spans="1:24" ht="13.5">
      <c r="A5" s="67" t="s">
        <v>58</v>
      </c>
      <c r="B5" s="68" t="s">
        <v>106</v>
      </c>
      <c r="C5" s="68">
        <v>33.92</v>
      </c>
      <c r="D5" s="68">
        <v>127.2</v>
      </c>
      <c r="E5" s="68">
        <v>115.4</v>
      </c>
      <c r="F5" s="68">
        <v>5.83</v>
      </c>
      <c r="G5" s="68">
        <f>D5</f>
        <v>127.2</v>
      </c>
      <c r="H5" s="68">
        <f>E5+F5</f>
        <v>121.23</v>
      </c>
      <c r="I5" s="68">
        <v>0</v>
      </c>
      <c r="J5" s="68">
        <v>0</v>
      </c>
      <c r="K5" s="68">
        <v>0</v>
      </c>
      <c r="L5" s="68">
        <v>0</v>
      </c>
      <c r="M5" s="68">
        <v>0</v>
      </c>
      <c r="N5" s="68">
        <v>0</v>
      </c>
      <c r="O5" s="68">
        <v>0</v>
      </c>
      <c r="P5" s="68">
        <v>0</v>
      </c>
      <c r="Q5" s="68">
        <f>L5+M5</f>
        <v>0</v>
      </c>
      <c r="R5" s="68">
        <f>N5</f>
        <v>0</v>
      </c>
      <c r="S5" s="68">
        <f>O5</f>
        <v>0</v>
      </c>
      <c r="T5" s="68">
        <f>ROUND(P5*0.5,2)</f>
        <v>0</v>
      </c>
      <c r="U5" s="68">
        <v>5.01</v>
      </c>
      <c r="V5" s="68">
        <v>0</v>
      </c>
      <c r="W5" s="68">
        <v>0</v>
      </c>
      <c r="X5" s="69" t="s">
        <v>97</v>
      </c>
    </row>
    <row r="6" spans="1:24" ht="13.5">
      <c r="A6" s="67" t="s">
        <v>59</v>
      </c>
      <c r="B6" s="68" t="s">
        <v>106</v>
      </c>
      <c r="C6" s="68">
        <v>40.11</v>
      </c>
      <c r="D6" s="68">
        <v>703.93</v>
      </c>
      <c r="E6" s="68">
        <v>689.97</v>
      </c>
      <c r="F6" s="68">
        <v>6.89</v>
      </c>
      <c r="G6" s="68">
        <f>D6</f>
        <v>703.93</v>
      </c>
      <c r="H6" s="68">
        <f>E6+F6</f>
        <v>696.86</v>
      </c>
      <c r="I6" s="68">
        <v>0</v>
      </c>
      <c r="J6" s="68">
        <v>0</v>
      </c>
      <c r="K6" s="68">
        <v>0</v>
      </c>
      <c r="L6" s="68">
        <v>0</v>
      </c>
      <c r="M6" s="68">
        <v>0</v>
      </c>
      <c r="N6" s="68">
        <v>0</v>
      </c>
      <c r="O6" s="68">
        <v>0</v>
      </c>
      <c r="P6" s="68">
        <v>0</v>
      </c>
      <c r="Q6" s="68">
        <f>L6+M6</f>
        <v>0</v>
      </c>
      <c r="R6" s="68">
        <f>N6</f>
        <v>0</v>
      </c>
      <c r="S6" s="68">
        <f>O6</f>
        <v>0</v>
      </c>
      <c r="T6" s="68">
        <f>ROUND(P6*0.5,2)</f>
        <v>0</v>
      </c>
      <c r="U6" s="68">
        <v>5.93</v>
      </c>
      <c r="V6" s="68">
        <v>0</v>
      </c>
      <c r="W6" s="68">
        <v>0</v>
      </c>
      <c r="X6" s="69" t="s">
        <v>97</v>
      </c>
    </row>
    <row r="7" spans="1:24" ht="13.5">
      <c r="A7" s="67" t="s">
        <v>61</v>
      </c>
      <c r="B7" s="68" t="s">
        <v>106</v>
      </c>
      <c r="C7" s="68">
        <v>39.84</v>
      </c>
      <c r="D7" s="68">
        <v>699.19</v>
      </c>
      <c r="E7" s="68">
        <v>685.33</v>
      </c>
      <c r="F7" s="68">
        <v>6.85</v>
      </c>
      <c r="G7" s="68">
        <f>D7</f>
        <v>699.19</v>
      </c>
      <c r="H7" s="68">
        <f>E7+F7</f>
        <v>692.1800000000001</v>
      </c>
      <c r="I7" s="68">
        <v>0</v>
      </c>
      <c r="J7" s="68">
        <v>0</v>
      </c>
      <c r="K7" s="68">
        <v>0</v>
      </c>
      <c r="L7" s="68">
        <v>0</v>
      </c>
      <c r="M7" s="68">
        <v>0</v>
      </c>
      <c r="N7" s="68">
        <v>0</v>
      </c>
      <c r="O7" s="68">
        <v>0</v>
      </c>
      <c r="P7" s="68">
        <v>0</v>
      </c>
      <c r="Q7" s="68">
        <f>L7+M7</f>
        <v>0</v>
      </c>
      <c r="R7" s="68">
        <f>N7</f>
        <v>0</v>
      </c>
      <c r="S7" s="68">
        <f>O7</f>
        <v>0</v>
      </c>
      <c r="T7" s="68">
        <f>ROUND(P7*0.5,2)</f>
        <v>0</v>
      </c>
      <c r="U7" s="68">
        <v>5.89</v>
      </c>
      <c r="V7" s="68">
        <v>0</v>
      </c>
      <c r="W7" s="68">
        <v>0</v>
      </c>
      <c r="X7" s="69" t="s">
        <v>97</v>
      </c>
    </row>
    <row r="8" spans="1:24" ht="13.5">
      <c r="A8" s="67" t="s">
        <v>62</v>
      </c>
      <c r="B8" s="68" t="s">
        <v>106</v>
      </c>
      <c r="C8" s="68">
        <v>49.37</v>
      </c>
      <c r="D8" s="68">
        <v>385.09</v>
      </c>
      <c r="E8" s="68">
        <v>367.91</v>
      </c>
      <c r="F8" s="68">
        <v>8.48</v>
      </c>
      <c r="G8" s="68">
        <f>D8</f>
        <v>385.09</v>
      </c>
      <c r="H8" s="68">
        <f>E8+F8</f>
        <v>376.39000000000004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f>L8+M8</f>
        <v>0</v>
      </c>
      <c r="R8" s="68">
        <f>N8</f>
        <v>0</v>
      </c>
      <c r="S8" s="68">
        <f>O8</f>
        <v>0</v>
      </c>
      <c r="T8" s="68">
        <f>ROUND(P8*0.5,2)</f>
        <v>0</v>
      </c>
      <c r="U8" s="68">
        <v>7.3</v>
      </c>
      <c r="V8" s="68">
        <v>0</v>
      </c>
      <c r="W8" s="68">
        <v>0</v>
      </c>
      <c r="X8" s="69" t="s">
        <v>97</v>
      </c>
    </row>
    <row r="9" spans="1:24" ht="13.5">
      <c r="A9" s="67" t="s">
        <v>64</v>
      </c>
      <c r="B9" s="68" t="s">
        <v>106</v>
      </c>
      <c r="C9" s="68">
        <v>68.27</v>
      </c>
      <c r="D9" s="68">
        <v>2181.23</v>
      </c>
      <c r="E9" s="68">
        <v>2147.09</v>
      </c>
      <c r="F9" s="68">
        <v>16.09</v>
      </c>
      <c r="G9" s="68">
        <f>D9</f>
        <v>2181.23</v>
      </c>
      <c r="H9" s="68">
        <f>E9+F9</f>
        <v>2163.1800000000003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f>L9+M9</f>
        <v>0</v>
      </c>
      <c r="R9" s="68">
        <f>N9</f>
        <v>0</v>
      </c>
      <c r="S9" s="68">
        <f>O9</f>
        <v>0</v>
      </c>
      <c r="T9" s="68">
        <f>ROUND(P9*0.5,2)</f>
        <v>0</v>
      </c>
      <c r="U9" s="68">
        <v>13.53</v>
      </c>
      <c r="V9" s="68">
        <v>0</v>
      </c>
      <c r="W9" s="68">
        <v>0</v>
      </c>
      <c r="X9" s="69" t="s">
        <v>97</v>
      </c>
    </row>
    <row r="10" spans="1:24" ht="13.5">
      <c r="A10" s="67" t="s">
        <v>67</v>
      </c>
      <c r="B10" s="68" t="s">
        <v>106</v>
      </c>
      <c r="C10" s="68">
        <v>40.85</v>
      </c>
      <c r="D10" s="68">
        <v>1572.73</v>
      </c>
      <c r="E10" s="68">
        <v>1552.3</v>
      </c>
      <c r="F10" s="68">
        <v>9.63</v>
      </c>
      <c r="G10" s="68">
        <f>D10</f>
        <v>1572.73</v>
      </c>
      <c r="H10" s="68">
        <f>E10+F10</f>
        <v>1561.93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f>L10+M10</f>
        <v>0</v>
      </c>
      <c r="R10" s="68">
        <f>N10</f>
        <v>0</v>
      </c>
      <c r="S10" s="68">
        <f>O10</f>
        <v>0</v>
      </c>
      <c r="T10" s="68">
        <f>ROUND(P10*0.5,2)</f>
        <v>0</v>
      </c>
      <c r="U10" s="68">
        <v>8.1</v>
      </c>
      <c r="V10" s="68">
        <v>0</v>
      </c>
      <c r="W10" s="68">
        <v>0</v>
      </c>
      <c r="X10" s="69" t="s">
        <v>97</v>
      </c>
    </row>
    <row r="11" spans="1:24" ht="13.5">
      <c r="A11" s="67" t="s">
        <v>69</v>
      </c>
      <c r="B11" s="68" t="s">
        <v>106</v>
      </c>
      <c r="C11" s="68">
        <v>46.69</v>
      </c>
      <c r="D11" s="68">
        <v>175.09</v>
      </c>
      <c r="E11" s="68">
        <v>158.84</v>
      </c>
      <c r="F11" s="68">
        <v>8.02</v>
      </c>
      <c r="G11" s="68">
        <f>D11</f>
        <v>175.09</v>
      </c>
      <c r="H11" s="68">
        <f>E11+F11</f>
        <v>166.86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f>L11+M11</f>
        <v>0</v>
      </c>
      <c r="R11" s="68">
        <f>N11</f>
        <v>0</v>
      </c>
      <c r="S11" s="68">
        <f>O11</f>
        <v>0</v>
      </c>
      <c r="T11" s="68">
        <f>ROUND(P11*0.5,2)</f>
        <v>0</v>
      </c>
      <c r="U11" s="68">
        <v>6.9</v>
      </c>
      <c r="V11" s="68">
        <v>0</v>
      </c>
      <c r="W11" s="68">
        <v>0</v>
      </c>
      <c r="X11" s="69" t="s">
        <v>97</v>
      </c>
    </row>
    <row r="12" spans="1:24" ht="13.5">
      <c r="A12" s="67" t="s">
        <v>70</v>
      </c>
      <c r="B12" s="68" t="s">
        <v>106</v>
      </c>
      <c r="C12" s="68">
        <v>59.98</v>
      </c>
      <c r="D12" s="68">
        <v>377.87</v>
      </c>
      <c r="E12" s="68">
        <v>357</v>
      </c>
      <c r="F12" s="68">
        <v>10.31</v>
      </c>
      <c r="G12" s="68">
        <f>D12</f>
        <v>377.87</v>
      </c>
      <c r="H12" s="68">
        <f>E12+F12</f>
        <v>367.31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f>L12+M12</f>
        <v>0</v>
      </c>
      <c r="R12" s="68">
        <f>N12</f>
        <v>0</v>
      </c>
      <c r="S12" s="68">
        <f>O12</f>
        <v>0</v>
      </c>
      <c r="T12" s="68">
        <f>ROUND(P12*0.5,2)</f>
        <v>0</v>
      </c>
      <c r="U12" s="68">
        <v>8.87</v>
      </c>
      <c r="V12" s="68">
        <v>0</v>
      </c>
      <c r="W12" s="68">
        <v>0</v>
      </c>
      <c r="X12" s="69" t="s">
        <v>97</v>
      </c>
    </row>
    <row r="13" spans="1:24" ht="13.5">
      <c r="A13" s="67" t="s">
        <v>72</v>
      </c>
      <c r="B13" s="68" t="s">
        <v>106</v>
      </c>
      <c r="C13" s="68">
        <v>53.47</v>
      </c>
      <c r="D13" s="68">
        <v>119.3</v>
      </c>
      <c r="E13" s="68">
        <v>100.7</v>
      </c>
      <c r="F13" s="68">
        <v>9.19</v>
      </c>
      <c r="G13" s="68">
        <f>D13</f>
        <v>119.3</v>
      </c>
      <c r="H13" s="68">
        <f>E13+F13</f>
        <v>109.89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f>L13+M13</f>
        <v>0</v>
      </c>
      <c r="R13" s="68">
        <f>N13</f>
        <v>0</v>
      </c>
      <c r="S13" s="68">
        <f>O13</f>
        <v>0</v>
      </c>
      <c r="T13" s="68">
        <f>ROUND(P13*0.5,2)</f>
        <v>0</v>
      </c>
      <c r="U13" s="68">
        <v>7.9</v>
      </c>
      <c r="V13" s="68">
        <v>0</v>
      </c>
      <c r="W13" s="68">
        <v>0</v>
      </c>
      <c r="X13" s="69" t="s">
        <v>97</v>
      </c>
    </row>
    <row r="14" spans="1:24" ht="13.5">
      <c r="A14" s="67" t="s">
        <v>74</v>
      </c>
      <c r="B14" s="68" t="s">
        <v>106</v>
      </c>
      <c r="C14" s="68">
        <v>37.87</v>
      </c>
      <c r="D14" s="68">
        <v>1457.99</v>
      </c>
      <c r="E14" s="68">
        <v>1439.06</v>
      </c>
      <c r="F14" s="68">
        <v>8.93</v>
      </c>
      <c r="G14" s="68">
        <f>D14</f>
        <v>1457.99</v>
      </c>
      <c r="H14" s="68">
        <f>E14+F14</f>
        <v>1447.99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f>L14+M14</f>
        <v>0</v>
      </c>
      <c r="R14" s="68">
        <f>N14</f>
        <v>0</v>
      </c>
      <c r="S14" s="68">
        <f>O14</f>
        <v>0</v>
      </c>
      <c r="T14" s="68">
        <f>ROUND(P14*0.5,2)</f>
        <v>0</v>
      </c>
      <c r="U14" s="68">
        <v>7.51</v>
      </c>
      <c r="V14" s="68">
        <v>0</v>
      </c>
      <c r="W14" s="68">
        <v>0</v>
      </c>
      <c r="X14" s="69" t="s">
        <v>97</v>
      </c>
    </row>
    <row r="15" spans="1:24" ht="13.5">
      <c r="A15" s="67" t="s">
        <v>75</v>
      </c>
      <c r="B15" s="68" t="s">
        <v>106</v>
      </c>
      <c r="C15" s="68">
        <v>52.79</v>
      </c>
      <c r="D15" s="68">
        <v>0</v>
      </c>
      <c r="E15" s="68">
        <v>-26.4</v>
      </c>
      <c r="F15" s="68">
        <v>12.44</v>
      </c>
      <c r="G15" s="68">
        <f>D15</f>
        <v>0</v>
      </c>
      <c r="H15" s="68">
        <f>E15+F15</f>
        <v>-13.959999999999999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f>L15+M15</f>
        <v>0</v>
      </c>
      <c r="R15" s="68">
        <f>N15</f>
        <v>0</v>
      </c>
      <c r="S15" s="68">
        <f>O15</f>
        <v>0</v>
      </c>
      <c r="T15" s="68">
        <f>ROUND(P15*0.5,2)</f>
        <v>0</v>
      </c>
      <c r="U15" s="68">
        <v>10.46</v>
      </c>
      <c r="V15" s="68">
        <v>0</v>
      </c>
      <c r="W15" s="68">
        <v>0</v>
      </c>
      <c r="X15" s="69" t="s">
        <v>97</v>
      </c>
    </row>
    <row r="16" spans="1:24" ht="13.5">
      <c r="A16" s="73" t="s">
        <v>105</v>
      </c>
      <c r="B16" s="74"/>
      <c r="C16" s="71">
        <f>SUM(C4:C15)</f>
        <v>557.16</v>
      </c>
      <c r="D16" s="71">
        <f>SUM(D4:D15)</f>
        <v>7927.119999999999</v>
      </c>
      <c r="E16" s="71">
        <f>SUM(E4:E15)</f>
        <v>7702.870000000001</v>
      </c>
      <c r="F16" s="71">
        <f>SUM(F4:F15)</f>
        <v>108.5</v>
      </c>
      <c r="G16" s="71">
        <f>SUM(G4:G15)</f>
        <v>7927.119999999999</v>
      </c>
      <c r="H16" s="71">
        <f>SUM(H4:H15)</f>
        <v>7811.370000000001</v>
      </c>
      <c r="I16" s="71">
        <f>SUM(I4:I15)</f>
        <v>0</v>
      </c>
      <c r="J16" s="71">
        <f>SUM(J4:J15)</f>
        <v>0</v>
      </c>
      <c r="K16" s="71">
        <f>SUM(K4:K15)</f>
        <v>0</v>
      </c>
      <c r="L16" s="71">
        <f>SUM(L4:L15)</f>
        <v>0</v>
      </c>
      <c r="M16" s="71">
        <f>SUM(M4:M15)</f>
        <v>0</v>
      </c>
      <c r="N16" s="71">
        <f>SUM(N4:N15)</f>
        <v>0</v>
      </c>
      <c r="O16" s="71">
        <f>SUM(O4:O15)</f>
        <v>0</v>
      </c>
      <c r="P16" s="71">
        <f>SUM(P4:P15)</f>
        <v>0</v>
      </c>
      <c r="Q16" s="71">
        <f>SUM(Q4:Q15)</f>
        <v>0</v>
      </c>
      <c r="R16" s="71">
        <f>SUM(R4:R15)</f>
        <v>0</v>
      </c>
      <c r="S16" s="71">
        <f>SUM(S4:S15)</f>
        <v>0</v>
      </c>
      <c r="T16" s="71">
        <f>SUM(T4:T15)</f>
        <v>0</v>
      </c>
      <c r="U16" s="71">
        <f>SUM(U4:U15)</f>
        <v>92.43</v>
      </c>
      <c r="V16" s="71">
        <f>SUM(V4:V15)</f>
        <v>0</v>
      </c>
      <c r="W16" s="71">
        <f>SUM(W4:W15)</f>
        <v>0</v>
      </c>
      <c r="X16" s="72"/>
    </row>
  </sheetData>
  <mergeCells count="16">
    <mergeCell ref="U1:W2"/>
    <mergeCell ref="A16:B16"/>
    <mergeCell ref="X1:X3"/>
    <mergeCell ref="E1:F2"/>
    <mergeCell ref="G1:H2"/>
    <mergeCell ref="I1:K2"/>
    <mergeCell ref="L1:P1"/>
    <mergeCell ref="L2:M2"/>
    <mergeCell ref="N2:N3"/>
    <mergeCell ref="O2:O3"/>
    <mergeCell ref="P2:P3"/>
    <mergeCell ref="Q1:T2"/>
    <mergeCell ref="A1:A3"/>
    <mergeCell ref="B1:B3"/>
    <mergeCell ref="C1:C3"/>
    <mergeCell ref="D1:D3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A1" sqref="A1"/>
    </sheetView>
  </sheetViews>
  <sheetFormatPr defaultColWidth="9.00390625" defaultRowHeight="13.5"/>
  <cols>
    <col min="1" max="2" width="18.625" style="0" customWidth="1"/>
    <col min="3" max="3" width="8.75390625" style="0" customWidth="1"/>
    <col min="4" max="4" width="4.625" style="0" customWidth="1"/>
    <col min="5" max="5" width="9.625" style="0" customWidth="1"/>
    <col min="6" max="6" width="14.625" style="0" customWidth="1"/>
  </cols>
  <sheetData>
    <row r="1" spans="1:6" ht="13.5">
      <c r="A1" s="78" t="s">
        <v>77</v>
      </c>
      <c r="B1" s="79" t="s">
        <v>78</v>
      </c>
      <c r="C1" s="79" t="s">
        <v>107</v>
      </c>
      <c r="D1" s="79" t="s">
        <v>108</v>
      </c>
      <c r="E1" s="79" t="s">
        <v>109</v>
      </c>
      <c r="F1" s="80" t="s">
        <v>110</v>
      </c>
    </row>
    <row r="2" spans="1:6" ht="13.5">
      <c r="A2" s="85" t="s">
        <v>111</v>
      </c>
      <c r="B2" s="65" t="s">
        <v>106</v>
      </c>
      <c r="C2" s="65">
        <v>0</v>
      </c>
      <c r="D2" s="65" t="s">
        <v>49</v>
      </c>
      <c r="E2" s="81">
        <v>100</v>
      </c>
      <c r="F2" s="82">
        <f>ROUND((C2*E2)/1000,0)</f>
        <v>0</v>
      </c>
    </row>
    <row r="3" spans="1:6" ht="13.5">
      <c r="A3" s="86"/>
      <c r="B3" s="68" t="s">
        <v>112</v>
      </c>
      <c r="C3" s="68">
        <v>357.38</v>
      </c>
      <c r="D3" s="68" t="s">
        <v>49</v>
      </c>
      <c r="E3" s="83">
        <v>200</v>
      </c>
      <c r="F3" s="84">
        <f>ROUND((C3*E3)/1000,0)</f>
        <v>71</v>
      </c>
    </row>
    <row r="4" spans="1:6" ht="13.5">
      <c r="A4" s="87"/>
      <c r="B4" s="68" t="s">
        <v>113</v>
      </c>
      <c r="C4" s="68">
        <v>199.78</v>
      </c>
      <c r="D4" s="68" t="s">
        <v>49</v>
      </c>
      <c r="E4" s="83">
        <v>300</v>
      </c>
      <c r="F4" s="84">
        <f>ROUND((C4*E4)/1000,0)</f>
        <v>60</v>
      </c>
    </row>
    <row r="5" spans="1:6" ht="13.5">
      <c r="A5" s="88" t="s">
        <v>114</v>
      </c>
      <c r="B5" s="68" t="s">
        <v>112</v>
      </c>
      <c r="C5" s="68">
        <v>357.38</v>
      </c>
      <c r="D5" s="68" t="s">
        <v>49</v>
      </c>
      <c r="E5" s="83">
        <v>400</v>
      </c>
      <c r="F5" s="84">
        <f>ROUND((C5*E5)/1000,0)</f>
        <v>143</v>
      </c>
    </row>
    <row r="6" spans="1:6" ht="13.5">
      <c r="A6" s="89"/>
      <c r="B6" s="68" t="s">
        <v>113</v>
      </c>
      <c r="C6" s="68">
        <v>199.78</v>
      </c>
      <c r="D6" s="68" t="s">
        <v>49</v>
      </c>
      <c r="E6" s="83">
        <v>400</v>
      </c>
      <c r="F6" s="84">
        <f>ROUND((C6*E6)/1000,0)</f>
        <v>80</v>
      </c>
    </row>
    <row r="7" spans="1:6" ht="13.5">
      <c r="A7" s="70" t="s">
        <v>105</v>
      </c>
      <c r="B7" s="71"/>
      <c r="C7" s="71"/>
      <c r="D7" s="71"/>
      <c r="E7" s="71"/>
      <c r="F7" s="90">
        <f>SUM(F2:F6)</f>
        <v>354</v>
      </c>
    </row>
  </sheetData>
  <mergeCells count="2">
    <mergeCell ref="A2:A4"/>
    <mergeCell ref="A5:A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selection activeCell="A1" sqref="A1"/>
    </sheetView>
  </sheetViews>
  <sheetFormatPr defaultColWidth="9.00390625" defaultRowHeight="13.5"/>
  <cols>
    <col min="1" max="2" width="18.625" style="0" customWidth="1"/>
    <col min="3" max="3" width="8.75390625" style="0" customWidth="1"/>
    <col min="4" max="4" width="4.625" style="0" customWidth="1"/>
    <col min="5" max="5" width="9.625" style="0" customWidth="1"/>
    <col min="6" max="6" width="14.625" style="0" customWidth="1"/>
  </cols>
  <sheetData>
    <row r="1" spans="1:6" ht="13.5">
      <c r="A1" s="91" t="s">
        <v>77</v>
      </c>
      <c r="B1" s="92" t="s">
        <v>78</v>
      </c>
      <c r="C1" s="92" t="s">
        <v>107</v>
      </c>
      <c r="D1" s="92" t="s">
        <v>108</v>
      </c>
      <c r="E1" s="92" t="s">
        <v>109</v>
      </c>
      <c r="F1" s="93" t="s">
        <v>110</v>
      </c>
    </row>
    <row r="2" spans="1:6" ht="13.5">
      <c r="A2" s="94" t="s">
        <v>105</v>
      </c>
      <c r="B2" s="95"/>
      <c r="C2" s="95"/>
      <c r="D2" s="95"/>
      <c r="E2" s="95"/>
      <c r="F2" s="96">
        <v>0</v>
      </c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"/>
  <sheetViews>
    <sheetView workbookViewId="0" topLeftCell="A1">
      <selection activeCell="A1" sqref="A1:B1"/>
    </sheetView>
  </sheetViews>
  <sheetFormatPr defaultColWidth="9.00390625" defaultRowHeight="13.5"/>
  <cols>
    <col min="1" max="1" width="15.75390625" style="0" customWidth="1"/>
    <col min="2" max="3" width="8.625" style="0" customWidth="1"/>
    <col min="4" max="4" width="8.75390625" style="0" customWidth="1"/>
    <col min="5" max="5" width="4.625" style="0" customWidth="1"/>
    <col min="6" max="6" width="9.625" style="0" customWidth="1"/>
    <col min="7" max="7" width="4.625" style="0" customWidth="1"/>
    <col min="8" max="8" width="14.625" style="0" customWidth="1"/>
  </cols>
  <sheetData>
    <row r="1" spans="1:8" ht="13.5">
      <c r="A1" s="97" t="s">
        <v>77</v>
      </c>
      <c r="B1" s="98"/>
      <c r="C1" s="92" t="s">
        <v>78</v>
      </c>
      <c r="D1" s="92" t="s">
        <v>107</v>
      </c>
      <c r="E1" s="92" t="s">
        <v>108</v>
      </c>
      <c r="F1" s="92" t="s">
        <v>115</v>
      </c>
      <c r="G1" s="92" t="s">
        <v>108</v>
      </c>
      <c r="H1" s="93" t="s">
        <v>110</v>
      </c>
    </row>
    <row r="2" spans="1:8" ht="13.5">
      <c r="A2" s="99" t="s">
        <v>105</v>
      </c>
      <c r="B2" s="100"/>
      <c r="C2" s="95"/>
      <c r="D2" s="95"/>
      <c r="E2" s="95"/>
      <c r="F2" s="95"/>
      <c r="G2" s="95"/>
      <c r="H2" s="96">
        <v>0</v>
      </c>
    </row>
  </sheetData>
  <mergeCells count="2">
    <mergeCell ref="A1:B1"/>
    <mergeCell ref="A2:B2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" sqref="A1"/>
    </sheetView>
  </sheetViews>
  <sheetFormatPr defaultColWidth="9.00390625" defaultRowHeight="13.5"/>
  <cols>
    <col min="1" max="1" width="20.625" style="0" customWidth="1"/>
    <col min="2" max="2" width="18.625" style="0" customWidth="1"/>
    <col min="3" max="3" width="8.75390625" style="0" customWidth="1"/>
    <col min="4" max="4" width="4.625" style="0" customWidth="1"/>
    <col min="5" max="5" width="9.625" style="0" customWidth="1"/>
    <col min="6" max="6" width="14.625" style="0" customWidth="1"/>
  </cols>
  <sheetData>
    <row r="1" spans="1:6" ht="13.5">
      <c r="A1" s="91" t="s">
        <v>77</v>
      </c>
      <c r="B1" s="92" t="s">
        <v>78</v>
      </c>
      <c r="C1" s="92" t="s">
        <v>107</v>
      </c>
      <c r="D1" s="92" t="s">
        <v>108</v>
      </c>
      <c r="E1" s="92" t="s">
        <v>116</v>
      </c>
      <c r="F1" s="93" t="s">
        <v>110</v>
      </c>
    </row>
    <row r="2" spans="1:6" ht="13.5">
      <c r="A2" s="85" t="s">
        <v>117</v>
      </c>
      <c r="B2" s="65" t="s">
        <v>118</v>
      </c>
      <c r="C2" s="65">
        <v>1</v>
      </c>
      <c r="D2" s="65"/>
      <c r="E2" s="81">
        <v>100</v>
      </c>
      <c r="F2" s="82">
        <f>ROUND((C2*E2)/1000,0)</f>
        <v>0</v>
      </c>
    </row>
    <row r="3" spans="1:6" ht="13.5">
      <c r="A3" s="86"/>
      <c r="B3" s="68" t="s">
        <v>119</v>
      </c>
      <c r="C3" s="68">
        <v>1</v>
      </c>
      <c r="D3" s="68"/>
      <c r="E3" s="83">
        <v>120</v>
      </c>
      <c r="F3" s="84">
        <f>ROUND((C3*E3)/1000,0)</f>
        <v>0</v>
      </c>
    </row>
    <row r="4" spans="1:6" ht="13.5">
      <c r="A4" s="86"/>
      <c r="B4" s="68" t="s">
        <v>120</v>
      </c>
      <c r="C4" s="68">
        <v>1</v>
      </c>
      <c r="D4" s="68"/>
      <c r="E4" s="83">
        <v>140</v>
      </c>
      <c r="F4" s="84">
        <f>ROUND((C4*E4)/1000,0)</f>
        <v>0</v>
      </c>
    </row>
    <row r="5" spans="1:6" ht="13.5">
      <c r="A5" s="86"/>
      <c r="B5" s="68" t="s">
        <v>121</v>
      </c>
      <c r="C5" s="68">
        <v>3</v>
      </c>
      <c r="D5" s="68"/>
      <c r="E5" s="83">
        <v>160</v>
      </c>
      <c r="F5" s="84">
        <f>ROUND((C5*E5)/1000,0)</f>
        <v>0</v>
      </c>
    </row>
    <row r="6" spans="1:6" ht="13.5">
      <c r="A6" s="86"/>
      <c r="B6" s="68" t="s">
        <v>122</v>
      </c>
      <c r="C6" s="68">
        <v>1</v>
      </c>
      <c r="D6" s="68"/>
      <c r="E6" s="83">
        <v>180</v>
      </c>
      <c r="F6" s="84">
        <f>ROUND((C6*E6)/1000,0)</f>
        <v>0</v>
      </c>
    </row>
    <row r="7" spans="1:6" ht="13.5">
      <c r="A7" s="86"/>
      <c r="B7" s="68" t="s">
        <v>123</v>
      </c>
      <c r="C7" s="68">
        <v>1</v>
      </c>
      <c r="D7" s="68"/>
      <c r="E7" s="83">
        <v>200</v>
      </c>
      <c r="F7" s="84">
        <f>ROUND((C7*E7)/1000,0)</f>
        <v>0</v>
      </c>
    </row>
    <row r="8" spans="1:6" ht="13.5">
      <c r="A8" s="86"/>
      <c r="B8" s="68" t="s">
        <v>124</v>
      </c>
      <c r="C8" s="68">
        <v>2</v>
      </c>
      <c r="D8" s="68"/>
      <c r="E8" s="83">
        <v>220</v>
      </c>
      <c r="F8" s="84">
        <f>ROUND((C8*E8)/1000,0)</f>
        <v>0</v>
      </c>
    </row>
    <row r="9" spans="1:6" ht="13.5">
      <c r="A9" s="86"/>
      <c r="B9" s="68" t="s">
        <v>125</v>
      </c>
      <c r="C9" s="68">
        <v>1</v>
      </c>
      <c r="D9" s="68"/>
      <c r="E9" s="83">
        <v>240</v>
      </c>
      <c r="F9" s="84">
        <f>ROUND((C9*E9)/1000,0)</f>
        <v>0</v>
      </c>
    </row>
    <row r="10" spans="1:6" ht="13.5">
      <c r="A10" s="87"/>
      <c r="B10" s="68" t="s">
        <v>126</v>
      </c>
      <c r="C10" s="68">
        <v>2</v>
      </c>
      <c r="D10" s="68"/>
      <c r="E10" s="83">
        <v>260</v>
      </c>
      <c r="F10" s="84">
        <f>ROUND((C10*E10)/1000,0)</f>
        <v>1</v>
      </c>
    </row>
    <row r="11" spans="1:6" ht="13.5">
      <c r="A11" s="88" t="s">
        <v>127</v>
      </c>
      <c r="B11" s="68" t="s">
        <v>112</v>
      </c>
      <c r="C11" s="68">
        <v>10</v>
      </c>
      <c r="D11" s="68"/>
      <c r="E11" s="83">
        <v>1000</v>
      </c>
      <c r="F11" s="84">
        <f>ROUND((C11*E11)/1000,0)</f>
        <v>10</v>
      </c>
    </row>
    <row r="12" spans="1:6" ht="13.5">
      <c r="A12" s="89"/>
      <c r="B12" s="68" t="s">
        <v>113</v>
      </c>
      <c r="C12" s="68">
        <v>4</v>
      </c>
      <c r="D12" s="68"/>
      <c r="E12" s="83">
        <v>1100</v>
      </c>
      <c r="F12" s="84">
        <f>ROUND((C12*E12)/1000,0)</f>
        <v>4</v>
      </c>
    </row>
    <row r="13" spans="1:6" ht="13.5">
      <c r="A13" s="101" t="s">
        <v>128</v>
      </c>
      <c r="B13" s="68" t="s">
        <v>112</v>
      </c>
      <c r="C13" s="68">
        <v>2</v>
      </c>
      <c r="D13" s="68"/>
      <c r="E13" s="83">
        <v>1200</v>
      </c>
      <c r="F13" s="84">
        <f>ROUND((C13*E13)/1000,0)</f>
        <v>2</v>
      </c>
    </row>
    <row r="14" spans="1:6" ht="13.5">
      <c r="A14" s="67" t="s">
        <v>129</v>
      </c>
      <c r="B14" s="68" t="str">
        <f>"50 %"</f>
        <v>50 %</v>
      </c>
      <c r="C14" s="68">
        <f>SUM(C2:C10)*0.5</f>
        <v>6.5</v>
      </c>
      <c r="D14" s="68"/>
      <c r="E14" s="83">
        <v>1300</v>
      </c>
      <c r="F14" s="84">
        <f>ROUND((C14*E14)/1000,0)</f>
        <v>8</v>
      </c>
    </row>
    <row r="15" spans="1:6" ht="13.5">
      <c r="A15" s="70" t="s">
        <v>105</v>
      </c>
      <c r="B15" s="71"/>
      <c r="C15" s="71"/>
      <c r="D15" s="71"/>
      <c r="E15" s="71"/>
      <c r="F15" s="90">
        <f>SUM(F2:F14)</f>
        <v>25</v>
      </c>
    </row>
  </sheetData>
  <mergeCells count="2">
    <mergeCell ref="A2:A10"/>
    <mergeCell ref="A11:A12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5" width="8.75390625" style="0" customWidth="1"/>
    <col min="6" max="6" width="12.75390625" style="0" customWidth="1"/>
    <col min="7" max="7" width="11.25390625" style="0" customWidth="1"/>
    <col min="8" max="8" width="14.25390625" style="0" customWidth="1"/>
    <col min="9" max="9" width="12.75390625" style="0" customWidth="1"/>
    <col min="10" max="10" width="9.625" style="0" customWidth="1"/>
    <col min="11" max="11" width="9.875" style="0" customWidth="1"/>
    <col min="12" max="12" width="14.625" style="0" customWidth="1"/>
    <col min="13" max="13" width="18.625" style="0" customWidth="1"/>
    <col min="14" max="14" width="11.625" style="0" customWidth="1"/>
  </cols>
  <sheetData>
    <row r="1" spans="1:14" ht="13.5">
      <c r="A1" s="91" t="s">
        <v>0</v>
      </c>
      <c r="B1" s="92" t="s">
        <v>79</v>
      </c>
      <c r="C1" s="92" t="s">
        <v>78</v>
      </c>
      <c r="D1" s="92" t="s">
        <v>130</v>
      </c>
      <c r="E1" s="92" t="s">
        <v>131</v>
      </c>
      <c r="F1" s="92" t="s">
        <v>132</v>
      </c>
      <c r="G1" s="92" t="s">
        <v>133</v>
      </c>
      <c r="H1" s="92" t="s">
        <v>134</v>
      </c>
      <c r="I1" s="92" t="s">
        <v>135</v>
      </c>
      <c r="J1" s="92" t="s">
        <v>136</v>
      </c>
      <c r="K1" s="92" t="s">
        <v>137</v>
      </c>
      <c r="L1" s="92" t="s">
        <v>110</v>
      </c>
      <c r="M1" s="92" t="s">
        <v>77</v>
      </c>
      <c r="N1" s="93" t="s">
        <v>87</v>
      </c>
    </row>
    <row r="2" spans="1:14" ht="13.5">
      <c r="A2" s="64" t="s">
        <v>58</v>
      </c>
      <c r="B2" s="65">
        <v>33.92</v>
      </c>
      <c r="C2" s="102" t="s">
        <v>112</v>
      </c>
      <c r="D2" s="103">
        <v>2.5</v>
      </c>
      <c r="E2" s="102" t="s">
        <v>97</v>
      </c>
      <c r="F2" s="81">
        <v>600</v>
      </c>
      <c r="G2" s="81">
        <v>1255</v>
      </c>
      <c r="H2" s="81"/>
      <c r="I2" s="81"/>
      <c r="J2" s="102" t="s">
        <v>54</v>
      </c>
      <c r="K2" s="81">
        <v>1460</v>
      </c>
      <c r="L2" s="81">
        <f>ROUND(((F2+G2+H2)*B2+I2+K2)/1000,0)</f>
        <v>64</v>
      </c>
      <c r="M2" s="65" t="s">
        <v>32</v>
      </c>
      <c r="N2" s="66" t="s">
        <v>138</v>
      </c>
    </row>
    <row r="3" spans="1:14" ht="13.5">
      <c r="A3" s="67" t="s">
        <v>1</v>
      </c>
      <c r="B3" s="68">
        <v>34</v>
      </c>
      <c r="C3" s="104" t="s">
        <v>112</v>
      </c>
      <c r="D3" s="105">
        <v>2.5</v>
      </c>
      <c r="E3" s="104" t="s">
        <v>97</v>
      </c>
      <c r="F3" s="83">
        <v>600</v>
      </c>
      <c r="G3" s="83">
        <v>1255</v>
      </c>
      <c r="H3" s="83"/>
      <c r="I3" s="83"/>
      <c r="J3" s="104" t="s">
        <v>54</v>
      </c>
      <c r="K3" s="83">
        <v>1460</v>
      </c>
      <c r="L3" s="83">
        <f>ROUND(((F3+G3+H3)*B3+I3+K3)/1000,0)</f>
        <v>65</v>
      </c>
      <c r="M3" s="68" t="s">
        <v>32</v>
      </c>
      <c r="N3" s="69" t="s">
        <v>138</v>
      </c>
    </row>
    <row r="4" spans="1:14" ht="13.5">
      <c r="A4" s="67" t="s">
        <v>64</v>
      </c>
      <c r="B4" s="68">
        <v>68.27</v>
      </c>
      <c r="C4" s="104" t="s">
        <v>113</v>
      </c>
      <c r="D4" s="105">
        <v>9</v>
      </c>
      <c r="E4" s="104" t="s">
        <v>97</v>
      </c>
      <c r="F4" s="83">
        <v>700</v>
      </c>
      <c r="G4" s="83">
        <v>10964</v>
      </c>
      <c r="H4" s="83"/>
      <c r="I4" s="83"/>
      <c r="J4" s="104" t="s">
        <v>54</v>
      </c>
      <c r="K4" s="83">
        <v>1540</v>
      </c>
      <c r="L4" s="83">
        <f>ROUND(((F4+G4+H4)*B4+I4+K4)/1000,0)</f>
        <v>798</v>
      </c>
      <c r="M4" s="68" t="s">
        <v>65</v>
      </c>
      <c r="N4" s="69" t="s">
        <v>138</v>
      </c>
    </row>
    <row r="5" spans="1:14" ht="13.5">
      <c r="A5" s="67" t="s">
        <v>62</v>
      </c>
      <c r="B5" s="68">
        <v>49.37</v>
      </c>
      <c r="C5" s="104" t="s">
        <v>112</v>
      </c>
      <c r="D5" s="105">
        <v>4</v>
      </c>
      <c r="E5" s="104" t="s">
        <v>97</v>
      </c>
      <c r="F5" s="83">
        <v>600</v>
      </c>
      <c r="G5" s="83">
        <v>2652</v>
      </c>
      <c r="H5" s="83"/>
      <c r="I5" s="83"/>
      <c r="J5" s="104" t="s">
        <v>54</v>
      </c>
      <c r="K5" s="83">
        <v>1500</v>
      </c>
      <c r="L5" s="83">
        <f>ROUND(((F5+G5+H5)*B5+I5+K5)/1000,0)</f>
        <v>162</v>
      </c>
      <c r="M5" s="68" t="s">
        <v>63</v>
      </c>
      <c r="N5" s="69" t="s">
        <v>138</v>
      </c>
    </row>
    <row r="6" spans="1:14" ht="13.5">
      <c r="A6" s="67" t="s">
        <v>67</v>
      </c>
      <c r="B6" s="68">
        <v>40.85</v>
      </c>
      <c r="C6" s="104" t="s">
        <v>113</v>
      </c>
      <c r="D6" s="105">
        <v>10</v>
      </c>
      <c r="E6" s="104" t="s">
        <v>97</v>
      </c>
      <c r="F6" s="83">
        <v>700</v>
      </c>
      <c r="G6" s="83">
        <v>13224</v>
      </c>
      <c r="H6" s="83"/>
      <c r="I6" s="83"/>
      <c r="J6" s="104" t="s">
        <v>54</v>
      </c>
      <c r="K6" s="83">
        <v>1560</v>
      </c>
      <c r="L6" s="83">
        <f>ROUND(((F6+G6+H6)*B6+I6+K6)/1000,0)</f>
        <v>570</v>
      </c>
      <c r="M6" s="68" t="s">
        <v>68</v>
      </c>
      <c r="N6" s="69" t="s">
        <v>138</v>
      </c>
    </row>
    <row r="7" spans="1:14" ht="13.5">
      <c r="A7" s="67" t="s">
        <v>74</v>
      </c>
      <c r="B7" s="68">
        <v>37.87</v>
      </c>
      <c r="C7" s="104" t="s">
        <v>113</v>
      </c>
      <c r="D7" s="105">
        <v>10</v>
      </c>
      <c r="E7" s="104" t="s">
        <v>97</v>
      </c>
      <c r="F7" s="83">
        <v>700</v>
      </c>
      <c r="G7" s="83">
        <v>13224</v>
      </c>
      <c r="H7" s="83"/>
      <c r="I7" s="83"/>
      <c r="J7" s="104" t="s">
        <v>54</v>
      </c>
      <c r="K7" s="83">
        <v>1560</v>
      </c>
      <c r="L7" s="83">
        <f>ROUND(((F7+G7+H7)*B7+I7+K7)/1000,0)</f>
        <v>529</v>
      </c>
      <c r="M7" s="68" t="s">
        <v>68</v>
      </c>
      <c r="N7" s="69" t="s">
        <v>138</v>
      </c>
    </row>
    <row r="8" spans="1:14" ht="13.5">
      <c r="A8" s="67" t="s">
        <v>75</v>
      </c>
      <c r="B8" s="68">
        <v>52.79</v>
      </c>
      <c r="C8" s="104" t="s">
        <v>113</v>
      </c>
      <c r="D8" s="105">
        <v>0</v>
      </c>
      <c r="E8" s="104" t="s">
        <v>97</v>
      </c>
      <c r="F8" s="83">
        <v>700</v>
      </c>
      <c r="G8" s="83">
        <v>-59</v>
      </c>
      <c r="H8" s="83"/>
      <c r="I8" s="83"/>
      <c r="J8" s="104" t="s">
        <v>54</v>
      </c>
      <c r="K8" s="83">
        <v>1400</v>
      </c>
      <c r="L8" s="83">
        <f>ROUND(((F8+G8+H8)*B8+I8+K8)/1000,0)</f>
        <v>35</v>
      </c>
      <c r="M8" s="68" t="s">
        <v>76</v>
      </c>
      <c r="N8" s="69" t="s">
        <v>138</v>
      </c>
    </row>
    <row r="9" spans="1:14" ht="13.5">
      <c r="A9" s="67" t="s">
        <v>72</v>
      </c>
      <c r="B9" s="68">
        <v>53.47</v>
      </c>
      <c r="C9" s="104" t="s">
        <v>112</v>
      </c>
      <c r="D9" s="105">
        <v>1.75</v>
      </c>
      <c r="E9" s="104" t="s">
        <v>97</v>
      </c>
      <c r="F9" s="83">
        <v>600</v>
      </c>
      <c r="G9" s="83">
        <v>731</v>
      </c>
      <c r="H9" s="83"/>
      <c r="I9" s="83"/>
      <c r="J9" s="104" t="s">
        <v>54</v>
      </c>
      <c r="K9" s="83">
        <v>1440</v>
      </c>
      <c r="L9" s="83">
        <f>ROUND(((F9+G9+H9)*B9+I9+K9)/1000,0)</f>
        <v>73</v>
      </c>
      <c r="M9" s="68" t="s">
        <v>73</v>
      </c>
      <c r="N9" s="69" t="s">
        <v>138</v>
      </c>
    </row>
    <row r="10" spans="1:14" ht="13.5">
      <c r="A10" s="67" t="s">
        <v>70</v>
      </c>
      <c r="B10" s="68">
        <v>59.98</v>
      </c>
      <c r="C10" s="104" t="s">
        <v>112</v>
      </c>
      <c r="D10" s="105">
        <v>3.5</v>
      </c>
      <c r="E10" s="104" t="s">
        <v>97</v>
      </c>
      <c r="F10" s="83">
        <v>600</v>
      </c>
      <c r="G10" s="83">
        <v>2134</v>
      </c>
      <c r="H10" s="83"/>
      <c r="I10" s="83"/>
      <c r="J10" s="104" t="s">
        <v>54</v>
      </c>
      <c r="K10" s="83">
        <v>1480</v>
      </c>
      <c r="L10" s="83">
        <f>ROUND(((F10+G10+H10)*B10+I10+K10)/1000,0)</f>
        <v>165</v>
      </c>
      <c r="M10" s="68" t="s">
        <v>71</v>
      </c>
      <c r="N10" s="69" t="s">
        <v>138</v>
      </c>
    </row>
    <row r="11" spans="1:14" ht="13.5">
      <c r="A11" s="67" t="s">
        <v>69</v>
      </c>
      <c r="B11" s="68">
        <v>46.69</v>
      </c>
      <c r="C11" s="104" t="s">
        <v>112</v>
      </c>
      <c r="D11" s="105">
        <v>2.5</v>
      </c>
      <c r="E11" s="104" t="s">
        <v>97</v>
      </c>
      <c r="F11" s="83">
        <v>600</v>
      </c>
      <c r="G11" s="83">
        <v>1255</v>
      </c>
      <c r="H11" s="83"/>
      <c r="I11" s="83"/>
      <c r="J11" s="104" t="s">
        <v>54</v>
      </c>
      <c r="K11" s="83">
        <v>1460</v>
      </c>
      <c r="L11" s="83">
        <f>ROUND(((F11+G11+H11)*B11+I11+K11)/1000,0)</f>
        <v>88</v>
      </c>
      <c r="M11" s="68" t="s">
        <v>32</v>
      </c>
      <c r="N11" s="69" t="s">
        <v>138</v>
      </c>
    </row>
    <row r="12" spans="1:14" ht="13.5">
      <c r="A12" s="67" t="s">
        <v>59</v>
      </c>
      <c r="B12" s="68">
        <v>40.11</v>
      </c>
      <c r="C12" s="104" t="s">
        <v>112</v>
      </c>
      <c r="D12" s="105">
        <v>6.5</v>
      </c>
      <c r="E12" s="104" t="s">
        <v>97</v>
      </c>
      <c r="F12" s="83">
        <v>600</v>
      </c>
      <c r="G12" s="83">
        <v>6016</v>
      </c>
      <c r="H12" s="83"/>
      <c r="I12" s="83"/>
      <c r="J12" s="104" t="s">
        <v>54</v>
      </c>
      <c r="K12" s="83">
        <v>1520</v>
      </c>
      <c r="L12" s="83">
        <f>ROUND(((F12+G12+H12)*B12+I12+K12)/1000,0)</f>
        <v>267</v>
      </c>
      <c r="M12" s="68" t="s">
        <v>60</v>
      </c>
      <c r="N12" s="69" t="s">
        <v>138</v>
      </c>
    </row>
    <row r="13" spans="1:14" ht="13.5">
      <c r="A13" s="67" t="s">
        <v>61</v>
      </c>
      <c r="B13" s="68">
        <v>39.84</v>
      </c>
      <c r="C13" s="104" t="s">
        <v>112</v>
      </c>
      <c r="D13" s="105">
        <v>6.5</v>
      </c>
      <c r="E13" s="104" t="s">
        <v>97</v>
      </c>
      <c r="F13" s="83">
        <v>600</v>
      </c>
      <c r="G13" s="83">
        <v>6016</v>
      </c>
      <c r="H13" s="83"/>
      <c r="I13" s="83"/>
      <c r="J13" s="104" t="s">
        <v>54</v>
      </c>
      <c r="K13" s="83">
        <v>1520</v>
      </c>
      <c r="L13" s="83">
        <f>ROUND(((F13+G13+H13)*B13+I13+K13)/1000,0)</f>
        <v>265</v>
      </c>
      <c r="M13" s="68" t="s">
        <v>60</v>
      </c>
      <c r="N13" s="69" t="s">
        <v>138</v>
      </c>
    </row>
    <row r="14" spans="1:14" ht="13.5">
      <c r="A14" s="70" t="s">
        <v>105</v>
      </c>
      <c r="B14" s="71">
        <f>SUM(B2:B13)</f>
        <v>557.16</v>
      </c>
      <c r="C14" s="71"/>
      <c r="D14" s="71"/>
      <c r="E14" s="71"/>
      <c r="F14" s="71"/>
      <c r="G14" s="71"/>
      <c r="H14" s="71"/>
      <c r="I14" s="71"/>
      <c r="J14" s="71"/>
      <c r="K14" s="71"/>
      <c r="L14" s="106">
        <f>SUM(L2:L13)</f>
        <v>3081</v>
      </c>
      <c r="M14" s="71"/>
      <c r="N14" s="72"/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"/>
  <sheetViews>
    <sheetView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2" width="10.625" style="0" customWidth="1"/>
    <col min="3" max="3" width="8.75390625" style="0" customWidth="1"/>
    <col min="4" max="4" width="18.625" style="0" customWidth="1"/>
  </cols>
  <sheetData>
    <row r="1" spans="1:4" ht="13.5">
      <c r="A1" s="91" t="s">
        <v>0</v>
      </c>
      <c r="B1" s="92" t="s">
        <v>78</v>
      </c>
      <c r="C1" s="92" t="s">
        <v>79</v>
      </c>
      <c r="D1" s="93" t="s">
        <v>87</v>
      </c>
    </row>
    <row r="2" spans="1:4" ht="13.5">
      <c r="A2" s="107"/>
      <c r="B2" s="107"/>
      <c r="C2" s="107"/>
      <c r="D2" s="107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Tokyo Road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Ishikawa</dc:creator>
  <cp:keywords/>
  <dc:description/>
  <cp:lastModifiedBy>Ishikawa</cp:lastModifiedBy>
  <dcterms:created xsi:type="dcterms:W3CDTF">2009-07-03T04:28:50Z</dcterms:created>
  <dcterms:modified xsi:type="dcterms:W3CDTF">2009-07-03T04:32:18Z</dcterms:modified>
  <cp:category/>
  <cp:version/>
  <cp:contentType/>
  <cp:contentStatus/>
</cp:coreProperties>
</file>